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12" activeTab="0"/>
  </bookViews>
  <sheets>
    <sheet name="1. melléklet" sheetId="1" r:id="rId1"/>
    <sheet name="2. m" sheetId="2" r:id="rId2"/>
    <sheet name="Munka1" sheetId="3" r:id="rId3"/>
    <sheet name="3. m" sheetId="4" state="hidden" r:id="rId4"/>
    <sheet name="4-1.m" sheetId="5" state="hidden" r:id="rId5"/>
    <sheet name="4-2.m" sheetId="6" state="hidden" r:id="rId6"/>
    <sheet name="5.m" sheetId="7" state="hidden" r:id="rId7"/>
    <sheet name="6.m" sheetId="8" state="hidden" r:id="rId8"/>
    <sheet name="7.m" sheetId="9" state="hidden" r:id="rId9"/>
    <sheet name="8.m" sheetId="10" state="hidden" r:id="rId10"/>
    <sheet name="9.m" sheetId="11" state="hidden" r:id="rId11"/>
  </sheets>
  <externalReferences>
    <externalReference r:id="rId14"/>
  </externalReferences>
  <definedNames>
    <definedName name="_xlnm.Print_Titles" localSheetId="1">'2. m'!$1:$4</definedName>
    <definedName name="_xlnm.Print_Titles" localSheetId="3">'3. m'!$1:$5</definedName>
    <definedName name="_xlnm.Print_Titles" localSheetId="6">'5.m'!$2:$7</definedName>
    <definedName name="_xlnm.Print_Area" localSheetId="1">'2. m'!$A$1:$E$109</definedName>
    <definedName name="_xlnm.Print_Area" localSheetId="3">'3. m'!$A$1:$Q$57</definedName>
    <definedName name="_xlnm.Print_Area" localSheetId="6">'5.m'!$A$1:$C$40</definedName>
    <definedName name="_xlnm.Print_Area" localSheetId="8">'7.m'!$A$1:$N$36</definedName>
  </definedNames>
  <calcPr fullCalcOnLoad="1"/>
</workbook>
</file>

<file path=xl/sharedStrings.xml><?xml version="1.0" encoding="utf-8"?>
<sst xmlns="http://schemas.openxmlformats.org/spreadsheetml/2006/main" count="502" uniqueCount="389">
  <si>
    <t>Bevételi források</t>
  </si>
  <si>
    <t>I. Működési bevételek</t>
  </si>
  <si>
    <t>1./ Működési bevételek</t>
  </si>
  <si>
    <t xml:space="preserve">     - Munkahelyi vendéglátás</t>
  </si>
  <si>
    <t xml:space="preserve">     - Gondozási Központ</t>
  </si>
  <si>
    <t>2./ Önkormányzatok sajátos működési bevételei</t>
  </si>
  <si>
    <t xml:space="preserve">     - Építményadó</t>
  </si>
  <si>
    <t xml:space="preserve">     - Iparűzési adó</t>
  </si>
  <si>
    <t xml:space="preserve">     Átengedett központi adók</t>
  </si>
  <si>
    <t xml:space="preserve">      - Közterület használat</t>
  </si>
  <si>
    <t xml:space="preserve">      - Temetkezés</t>
  </si>
  <si>
    <t>II. Támogatások</t>
  </si>
  <si>
    <t>Támogatások összesen:</t>
  </si>
  <si>
    <t>IV. Véglegesen átvett pénzeszközök</t>
  </si>
  <si>
    <t>BEVÉTELEK ÖSSZESEN:</t>
  </si>
  <si>
    <t>Ezer Ft-ban</t>
  </si>
  <si>
    <t xml:space="preserve">1. sz. melléklet            1. oldal </t>
  </si>
  <si>
    <t xml:space="preserve">1. sz. melléklet            2. oldal </t>
  </si>
  <si>
    <t>MŰKÖDÉSI ÉS SAJÁTOS BEVÉTELEK ÖSSZESEN:</t>
  </si>
  <si>
    <t xml:space="preserve">     - Talajterhelési díj</t>
  </si>
  <si>
    <t xml:space="preserve">                              Működési  bevételek összsen:</t>
  </si>
  <si>
    <t xml:space="preserve"> </t>
  </si>
  <si>
    <t xml:space="preserve">     - Bírságok</t>
  </si>
  <si>
    <t xml:space="preserve">     - Pótlékok</t>
  </si>
  <si>
    <t xml:space="preserve">  </t>
  </si>
  <si>
    <t>Felhalmozási és tőkejellegű bev. Összesen:</t>
  </si>
  <si>
    <t xml:space="preserve">      - Gépjárműadó</t>
  </si>
  <si>
    <t>Felhalmozási és tőkejellegű bevételek</t>
  </si>
  <si>
    <r>
      <t xml:space="preserve">         </t>
    </r>
    <r>
      <rPr>
        <b/>
        <sz val="10"/>
        <rFont val="Arial CE"/>
        <family val="2"/>
      </rPr>
      <t>Sajátos, egyéb sajátos bevételek összesen:</t>
    </r>
  </si>
  <si>
    <t>Költségvetési bevételek összesen:</t>
  </si>
  <si>
    <t>V. Finanszírozási bevételek (hiány)</t>
  </si>
  <si>
    <t>Végelegesen átvett pénzeszközök:</t>
  </si>
  <si>
    <t xml:space="preserve">   - működési célú hiány</t>
  </si>
  <si>
    <t xml:space="preserve">   - likviditási hitelfelvét</t>
  </si>
  <si>
    <t>Kiadások címenként</t>
  </si>
  <si>
    <t>I. Működési kiadások</t>
  </si>
  <si>
    <t>1./ Személyi juttatások</t>
  </si>
  <si>
    <t>Személyi juttatások összesen</t>
  </si>
  <si>
    <t>2./ Munkaadókat terhelő járulékok</t>
  </si>
  <si>
    <t>Munkaadókat terhelő járulékok összesen</t>
  </si>
  <si>
    <t>3./ Dologi kiadások</t>
  </si>
  <si>
    <t>2. sz. melléklet            2. oldal                    Ezer Ft-ban</t>
  </si>
  <si>
    <t>Dologi kiadások összesen:</t>
  </si>
  <si>
    <t>MŰKÖDÉSI KIADÁSOK ÖSSZESEN</t>
  </si>
  <si>
    <t>Pénzeszköz átadás egyéb támogatás összesen:</t>
  </si>
  <si>
    <t xml:space="preserve">Költségvetési kiadások összesen: </t>
  </si>
  <si>
    <t>V.Finanszírozási kiadások</t>
  </si>
  <si>
    <t>Finanszírozási kiadások összesen:</t>
  </si>
  <si>
    <t>KIADÁSOK ÖSSZESEN:</t>
  </si>
  <si>
    <t>KIADÁSOK ezer Ft-ban</t>
  </si>
  <si>
    <t>BEVÉTELEK ezer Ft-ban</t>
  </si>
  <si>
    <t>Személyi juttat.</t>
  </si>
  <si>
    <t>Járulékok</t>
  </si>
  <si>
    <t>Dologi kia.</t>
  </si>
  <si>
    <t>Felh. célú pe. át.</t>
  </si>
  <si>
    <t>Szoc.ell. átadott pe.</t>
  </si>
  <si>
    <t>Kiadások összesen</t>
  </si>
  <si>
    <t>Sajátos bevételek</t>
  </si>
  <si>
    <t>Költségv.tám. és átv. pe.</t>
  </si>
  <si>
    <t>Bevételek összesen</t>
  </si>
  <si>
    <t>Óvoda SNI</t>
  </si>
  <si>
    <t>Óvoda Összesen</t>
  </si>
  <si>
    <t>Házi segítségnyújt.</t>
  </si>
  <si>
    <t>Szociális étkeztetés</t>
  </si>
  <si>
    <t>Gond. Közp. Össz.</t>
  </si>
  <si>
    <t>Számvit,könyvv.tev.</t>
  </si>
  <si>
    <t>Önkormányzati jogalk</t>
  </si>
  <si>
    <t>Önk.többc.kt.ig.tev.</t>
  </si>
  <si>
    <t>Adó illeték kisz.besz.</t>
  </si>
  <si>
    <t>Kiemelt állami rendezv.</t>
  </si>
  <si>
    <t>Háziorvosi ügyeleti ellátás</t>
  </si>
  <si>
    <t>Csal. és nővédelmi eü</t>
  </si>
  <si>
    <t>Ifjúsági eü.gond.</t>
  </si>
  <si>
    <t>Temetési segély</t>
  </si>
  <si>
    <t>Köztemetés</t>
  </si>
  <si>
    <t>Zöldterület kezelés</t>
  </si>
  <si>
    <t>Város- községgazd.</t>
  </si>
  <si>
    <t>Közvilágítás</t>
  </si>
  <si>
    <t>Munkahelyi étk.:</t>
  </si>
  <si>
    <t>Szakfeladatok összesen:</t>
  </si>
  <si>
    <t>2133 Sződliget, Szt. István u. 34-36.</t>
  </si>
  <si>
    <t>Tel.: 27/590-095; Tel./fax: 27/ 590-236</t>
  </si>
  <si>
    <t>E-mail: polgarmester@szodliget.hu</t>
  </si>
  <si>
    <t>Támogatás értékű működési célú pénzeszközátadás,</t>
  </si>
  <si>
    <t>egyéb támogatás</t>
  </si>
  <si>
    <t>Ügyeleti szolgálat községek</t>
  </si>
  <si>
    <t>Ügyeleti szolg.Sződliget önk.rész</t>
  </si>
  <si>
    <t>Iskolaegészségügy /gyermekorvosnak/</t>
  </si>
  <si>
    <t>Speciális iskolába járó tanulók tám.</t>
  </si>
  <si>
    <t>Összesen:</t>
  </si>
  <si>
    <t>Felhalmozási célú pénzeszköz átadás, egyéb támogatás</t>
  </si>
  <si>
    <t>ezer Ft-ban</t>
  </si>
  <si>
    <t>Felhalmozási célú pnzeszközátadás összesen:</t>
  </si>
  <si>
    <t>Rendszeres pénzbeli ellátások:</t>
  </si>
  <si>
    <t>Bursa Hungarica ösztöndíj</t>
  </si>
  <si>
    <t>Köztisztviselők szoc.ellátás</t>
  </si>
  <si>
    <t>Rendkivüli gyermekvédelmi támogatás</t>
  </si>
  <si>
    <t xml:space="preserve">        ÖSSZESEN:</t>
  </si>
  <si>
    <t>B E V É T E L E K</t>
  </si>
  <si>
    <t>K I A D Á S O K</t>
  </si>
  <si>
    <t>Megnevezés</t>
  </si>
  <si>
    <t>Működési célú bevétel</t>
  </si>
  <si>
    <t>Felhalmozási célú bevétel</t>
  </si>
  <si>
    <t>Együtt</t>
  </si>
  <si>
    <t>Működési célú kiadás</t>
  </si>
  <si>
    <t>Felhalmozási célú kiadás</t>
  </si>
  <si>
    <t>Intézményi műk. bevét.</t>
  </si>
  <si>
    <t>Helyi adó</t>
  </si>
  <si>
    <t>Munkaadói járulék</t>
  </si>
  <si>
    <t>Átengedett központi adók</t>
  </si>
  <si>
    <t>Egészségügyi hj.</t>
  </si>
  <si>
    <t>Egyéb sajátos bev.</t>
  </si>
  <si>
    <t>Normatív hozzájárulások</t>
  </si>
  <si>
    <t>Táppénz hj., START kártyával ren. utáni jár.</t>
  </si>
  <si>
    <t>Központosított előirányzatok</t>
  </si>
  <si>
    <t>Dologi kiadások</t>
  </si>
  <si>
    <t>Normatív kötött felhaszn. Támogatás</t>
  </si>
  <si>
    <t>Támogatás értékű működési célú kiad.</t>
  </si>
  <si>
    <t>Fejlesztési célú bevétel</t>
  </si>
  <si>
    <t>Társ.szoc.p.juttatás</t>
  </si>
  <si>
    <t>Beruházási kiad.</t>
  </si>
  <si>
    <t>Támogatásértékű műk. bev.</t>
  </si>
  <si>
    <t>Felújítási kiadások</t>
  </si>
  <si>
    <t>Támogatásértékű felh. bev.</t>
  </si>
  <si>
    <t>Költségvetési kiadások összesen:</t>
  </si>
  <si>
    <t>Általános és céltartalék</t>
  </si>
  <si>
    <t>Finanszírozási bevételek összesen:</t>
  </si>
  <si>
    <t>Finansz.kiad.összesen:</t>
  </si>
  <si>
    <t>Bevételek összesen:</t>
  </si>
  <si>
    <t>Kiadások összesen:</t>
  </si>
  <si>
    <t>Működési bevételek</t>
  </si>
  <si>
    <t xml:space="preserve">     - Napközi Otthonos Óvoda</t>
  </si>
  <si>
    <t>Önkormányzat összesen:</t>
  </si>
  <si>
    <t xml:space="preserve">     - Helyi Önkormányzat</t>
  </si>
  <si>
    <t>III. Pénzeszközátadás, egyéb támogatás</t>
  </si>
  <si>
    <t>II.TARTALÉKOK:</t>
  </si>
  <si>
    <t xml:space="preserve">     - Általános tartalék</t>
  </si>
  <si>
    <t xml:space="preserve">     - Céltartalék</t>
  </si>
  <si>
    <t>Általános tartalék</t>
  </si>
  <si>
    <t>Beruh. céltarta-lék</t>
  </si>
  <si>
    <t xml:space="preserve">      - Helyiségbérlet </t>
  </si>
  <si>
    <t xml:space="preserve">      Önkormányzat egyéb sajátos bevételei</t>
  </si>
  <si>
    <t>2.sz.melléklet III.pontjának részetezése</t>
  </si>
  <si>
    <t>Általános  tartalék</t>
  </si>
  <si>
    <t>Működési célú külső fin.hitelfelvét</t>
  </si>
  <si>
    <t>Fejlesztési célú külső fin.hitelfelvét</t>
  </si>
  <si>
    <t>Nem lakóingatlan bérbead.</t>
  </si>
  <si>
    <t>Felügy.alá tart.kv-i szervnek foly.műk.támogatás</t>
  </si>
  <si>
    <t>Ár-és belvízvédelem</t>
  </si>
  <si>
    <t>Építményüzemeltetés</t>
  </si>
  <si>
    <t>Könyvtári szolgáltatások</t>
  </si>
  <si>
    <t xml:space="preserve">     - Gárdonyi Géza Általános Iskola étkezés</t>
  </si>
  <si>
    <t>Közutak üzemeltetése</t>
  </si>
  <si>
    <t>Óvodai nev., szakm. f.</t>
  </si>
  <si>
    <t>Óvodai nev., mük. f.</t>
  </si>
  <si>
    <t>Felhal-mozás</t>
  </si>
  <si>
    <t>Vácrátóti Hivatal össz:</t>
  </si>
  <si>
    <t>Önk. funk. nem sor. bev.</t>
  </si>
  <si>
    <t>Egyéb kiadói tev.</t>
  </si>
  <si>
    <t>Önk vagyonnal való gazd</t>
  </si>
  <si>
    <t>Közp-i ktsgv-i befiz.</t>
  </si>
  <si>
    <t>Önk elsz. közp. ktsgvet</t>
  </si>
  <si>
    <t>TB-től átvett pe.</t>
  </si>
  <si>
    <t>Egyéb szociális pénzbeli és term-beli ellátás</t>
  </si>
  <si>
    <t>Gyermekvédelmi pénzbeli és term-beli ellátások</t>
  </si>
  <si>
    <t>Civil szerv.program tám</t>
  </si>
  <si>
    <t>Hosszabb időtartamú foglalkoztatás</t>
  </si>
  <si>
    <t>Közműv- közösségi és társ-i részvét fejlesztése</t>
  </si>
  <si>
    <t>Köztemető fenntartás és működtetés</t>
  </si>
  <si>
    <t>Rovat száma</t>
  </si>
  <si>
    <t>K1</t>
  </si>
  <si>
    <t>K2</t>
  </si>
  <si>
    <t>K3</t>
  </si>
  <si>
    <t xml:space="preserve">      - Ellátottak pénzbeli juttatásai</t>
  </si>
  <si>
    <t>K4</t>
  </si>
  <si>
    <t>K5</t>
  </si>
  <si>
    <t>K506</t>
  </si>
  <si>
    <t xml:space="preserve"> Központi költségvetésből kapott támogatás</t>
  </si>
  <si>
    <t>Települési önkorm.működésének  támogatása</t>
  </si>
  <si>
    <t>Települési önkorm.egyes köznevelési feladatainka támogatása</t>
  </si>
  <si>
    <t>Települési önkormányzatok kulturális feledatainak támogatása</t>
  </si>
  <si>
    <t xml:space="preserve">    - Működési célú pénzeszköz átvétel önkormányzattól </t>
  </si>
  <si>
    <t xml:space="preserve">    - Működési célú pénzeszköz átvétel  TB-től</t>
  </si>
  <si>
    <t xml:space="preserve">    - ÁH-on kívüli műk.c.p.eszk.átv.háztartásoktól</t>
  </si>
  <si>
    <t xml:space="preserve">   - felhalmozási  hitelfelvét</t>
  </si>
  <si>
    <t>Költségvetési hiány belső finanszírozása</t>
  </si>
  <si>
    <t>Költségvetési hiány külső finanszírozása</t>
  </si>
  <si>
    <t xml:space="preserve">     - Közös Önkormányzati Hivatal</t>
  </si>
  <si>
    <t>Műk. maradv.</t>
  </si>
  <si>
    <t>Kormányzati funkciók              Szakfeladat megnevezés</t>
  </si>
  <si>
    <t>Beruházá-si kiadás</t>
  </si>
  <si>
    <t>Étkezés támogatása óvoda</t>
  </si>
  <si>
    <t>Étkezés támogatás iskola</t>
  </si>
  <si>
    <t>BEVÉTELEK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</si>
  <si>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</si>
  <si>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</si>
  <si>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</si>
  <si>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</si>
  <si>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</si>
  <si>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</si>
  <si>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</si>
  <si>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</si>
  <si>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</si>
  <si>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</si>
  <si>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</si>
  <si>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</si>
  <si>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Intézményi műk.bev.</t>
  </si>
  <si>
    <t>Helyi adók</t>
  </si>
  <si>
    <t>Átengedett közp.adók</t>
  </si>
  <si>
    <t>Központosított ei.</t>
  </si>
  <si>
    <t>Normatív hozzájár.</t>
  </si>
  <si>
    <t>Normatív kötött felh.</t>
  </si>
  <si>
    <t>tám.</t>
  </si>
  <si>
    <t>Felhalmozási  bev.</t>
  </si>
  <si>
    <t>Pénzmaradvány</t>
  </si>
  <si>
    <t>Hitelfelvétel</t>
  </si>
  <si>
    <t>Tartalék felhasználás</t>
  </si>
  <si>
    <t>KIADÁSOK</t>
  </si>
  <si>
    <t>Személyi juttatás</t>
  </si>
  <si>
    <t>TB.járulékok</t>
  </si>
  <si>
    <t>Dologi kiadás</t>
  </si>
  <si>
    <t>Tám.értékű műk.kiad.</t>
  </si>
  <si>
    <t>Társ.és szocpol.kiad.</t>
  </si>
  <si>
    <t>Felújítási kiadás</t>
  </si>
  <si>
    <t>Beruházási kiadás</t>
  </si>
  <si>
    <t>Pályázati tartalék</t>
  </si>
  <si>
    <t>Likvidhitel törlesztése</t>
  </si>
  <si>
    <t>Hiteltörlesztés</t>
  </si>
  <si>
    <t>Ellátottak pénzbeli juttatásai</t>
  </si>
  <si>
    <t xml:space="preserve">   - Önkormányzati tulajdonú telkek értékesítése</t>
  </si>
  <si>
    <t>Műk.c.pénzeszk.átv.</t>
  </si>
  <si>
    <t>Felhalm. c. pénz.átvét.</t>
  </si>
  <si>
    <t>Felhalm.pe.átad.</t>
  </si>
  <si>
    <t>Tartalék</t>
  </si>
  <si>
    <t>Óv. int. étkeztetés</t>
  </si>
  <si>
    <t>Isk. int. étkeztetés</t>
  </si>
  <si>
    <t>Közös Önkormányzati Hivatal össz:</t>
  </si>
  <si>
    <t>Települési támogatások</t>
  </si>
  <si>
    <t>Közművelődési rendezvény</t>
  </si>
  <si>
    <t>Beruházások / Önkormányzat</t>
  </si>
  <si>
    <t>Felújítás</t>
  </si>
  <si>
    <t>Felújítások összesen / Önkormányzat:</t>
  </si>
  <si>
    <t>KIADÁSOK ÖSSZESEN</t>
  </si>
  <si>
    <t>9. sz. melléklet</t>
  </si>
  <si>
    <t xml:space="preserve">                                                      Gördülő költségvetés</t>
  </si>
  <si>
    <t xml:space="preserve">                A működési és fejlesztési célú bevételek és kiadások</t>
  </si>
  <si>
    <t>ezer forintban</t>
  </si>
  <si>
    <t xml:space="preserve">                     I. Működési célú bevételek és kiadások</t>
  </si>
  <si>
    <t>Int. műk. bev. levonva a felhalm. ÁFA</t>
  </si>
  <si>
    <t>visszatérülések, értékesített tárgyi eszk.</t>
  </si>
  <si>
    <t>és immat.javak ÁFA-ja</t>
  </si>
  <si>
    <t>Önkorm. sajátos működési bevételei</t>
  </si>
  <si>
    <t>Önkorm. Költségvetési támogatások</t>
  </si>
  <si>
    <t>Műk. célú pénzeszközátvétel áh-n kívülről</t>
  </si>
  <si>
    <t>Működési c.pénzeszköz átvétel</t>
  </si>
  <si>
    <t>Működési hiány</t>
  </si>
  <si>
    <t>Rövid lejáratú értékpapírok ért. kibocsátása</t>
  </si>
  <si>
    <t>Működési célú előző évi pénzmaradvány</t>
  </si>
  <si>
    <t>igénybevétele</t>
  </si>
  <si>
    <t>Működési célú bevételek összesen:</t>
  </si>
  <si>
    <t>Személyi juttatások</t>
  </si>
  <si>
    <t>Munkaadókat terhelő járulékok</t>
  </si>
  <si>
    <t>Dologi kiad. és egyéb folyó kiad. (levonva</t>
  </si>
  <si>
    <t>az értékesített tárgyi eszk.imm.j.utáni áfa</t>
  </si>
  <si>
    <t>befizetés és kamatkifizetés)</t>
  </si>
  <si>
    <t>Működési c. pénzeszk. átad egyéb támog.</t>
  </si>
  <si>
    <t>Ellátottak pénzbeli juttatása</t>
  </si>
  <si>
    <t>Működési c. kölcsönök nyújtása és törleszt.</t>
  </si>
  <si>
    <t>Működési célú kiadások összesen:</t>
  </si>
  <si>
    <t>Likviditási hitel visszafizetése</t>
  </si>
  <si>
    <t>-</t>
  </si>
  <si>
    <t>Likviditási  hitel kamata</t>
  </si>
  <si>
    <t>Rövid lejáratú értékpapírok bevált. vásárl.</t>
  </si>
  <si>
    <t>Tartalékok</t>
  </si>
  <si>
    <t>Célhitel törlesztés</t>
  </si>
  <si>
    <t>Célhitel kamat</t>
  </si>
  <si>
    <t xml:space="preserve">                        II. Felhalmozási célú bevételek és kiadások</t>
  </si>
  <si>
    <t>Önkorm.felhalmozási és tőke jellegű bev.</t>
  </si>
  <si>
    <t>Fejlesztési célú támogatások</t>
  </si>
  <si>
    <t>Felhalmozási célú pénzeszközátvétel</t>
  </si>
  <si>
    <t>Felhalmozási ÁFA visszatérülés</t>
  </si>
  <si>
    <t>Értékesített tárgyi eszk.és immateriális</t>
  </si>
  <si>
    <t>javak ÁFÁ-ja</t>
  </si>
  <si>
    <t>Felhalmozási célú kölcsönök visszatérü-</t>
  </si>
  <si>
    <t>lése igénybevétele</t>
  </si>
  <si>
    <t>Hosszú lejáratú hitel felvét</t>
  </si>
  <si>
    <t>Hosszú lejáratú érékpapírok kibocsátása</t>
  </si>
  <si>
    <t>Felhalmozási célú előző évi pénzmarad-</t>
  </si>
  <si>
    <t>vány igénybevétele</t>
  </si>
  <si>
    <t>Felhalmozási célú bevételek összesen:</t>
  </si>
  <si>
    <t>Felhalmozási kiadások /ÁFÁ-val/</t>
  </si>
  <si>
    <t>Felújítási kadások /ÁFÁ-val/</t>
  </si>
  <si>
    <t>Étékesített tárgyi eszk.,immat.javak utáni</t>
  </si>
  <si>
    <t>áfa befizetés</t>
  </si>
  <si>
    <t>Felhalmozási célú pénzeszközátadás</t>
  </si>
  <si>
    <t>Felhalmozási célú kölcsönök nyújtása és</t>
  </si>
  <si>
    <t>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</si>
  <si>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</si>
  <si>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</si>
  <si>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</si>
  <si>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</si>
  <si>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</si>
  <si>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Önkörmányzat kiadásai összesen:</t>
  </si>
  <si>
    <t>EU TÁMOGATÁSÚ PROJEKTEK</t>
  </si>
  <si>
    <t>Családsegítő és gyermekjóléti szolg.</t>
  </si>
  <si>
    <t>Önk.ált.végrhajt..ig.tev.</t>
  </si>
  <si>
    <t xml:space="preserve">    - Óvoda gyermekétkeztetés önkormányzati támogatás</t>
  </si>
  <si>
    <t xml:space="preserve">    - Iskola gyermekétkeztetés önkormányzati támogatás</t>
  </si>
  <si>
    <t xml:space="preserve">    - Szociális étkezés önkormányzati támogatás</t>
  </si>
  <si>
    <t xml:space="preserve">       -Működési célú pénzeszközátadás Víztársulat /közmunka/</t>
  </si>
  <si>
    <t>Működési célú pénzeszköz átadás Víztársulat</t>
  </si>
  <si>
    <t>K 6 Beruházások / Önk. jogalkotás</t>
  </si>
  <si>
    <t>Természetbeni szociális segély/idősek napja/</t>
  </si>
  <si>
    <t>Helyi ápolási díj</t>
  </si>
  <si>
    <t xml:space="preserve">      - Orvosi rendelő felújítása</t>
  </si>
  <si>
    <t xml:space="preserve">      - K 64.  Egyéb tárgyi eszközök beszerzése, létesítése</t>
  </si>
  <si>
    <t xml:space="preserve">      - K 64 Egyéb tárgyi eszközök beszerzése</t>
  </si>
  <si>
    <t>K 6.  Beruházás / Községgazdálkodás</t>
  </si>
  <si>
    <t>K 6. Beruházás / Óvoda</t>
  </si>
  <si>
    <t>Sződliget Nagyközség Önkormányzata</t>
  </si>
  <si>
    <t>Települési önkorm.szoc.és gyermekj.feladatainak támogatása</t>
  </si>
  <si>
    <t>Műk.célú ktgv-i és kiegészítő támogatások</t>
  </si>
  <si>
    <t>Nem lakóingatlan bérbeadása</t>
  </si>
  <si>
    <t>K6 Beruházások, felújítások</t>
  </si>
  <si>
    <t xml:space="preserve">      -  Informatikai eszköz beszerzés  (számítógép)</t>
  </si>
  <si>
    <t xml:space="preserve"> Hiteliteltörlesztés</t>
  </si>
  <si>
    <t>2. sz. melléklet                                                           Ezer Ft-ban</t>
  </si>
  <si>
    <t xml:space="preserve">Sződliget Község Önkormányzat és költségvetési szervei 2018. évi kiadásai                                                                            </t>
  </si>
  <si>
    <t>Sződliget Nagyközség Önkormányza és általa irányított költségvetési szervek 2018. évi költségvetés kiadásainak és bevételeinek kimutatása ezer forintban   3.sz. melléklet</t>
  </si>
  <si>
    <t>Sződliget Nagyközség Önkormányzata 2018. évi költségvetéséhez</t>
  </si>
  <si>
    <t xml:space="preserve"> Sződliget Nagyközség Önkormányzata 2018 . évi költségvetéséhez</t>
  </si>
  <si>
    <t xml:space="preserve">                    Beruházások, felújítások  részletezése 2018. év</t>
  </si>
  <si>
    <t>Sződliget Nagyközség Önkormányzat és költségvetési szervei 2018. évi  működési és felhalmozási célú bevételeinek és kiadásainak mérlegszerű kimutatása</t>
  </si>
  <si>
    <t>Sződliget Nagyközség Önkormányzatának 2018. évi előirányzat-felhasználási  ütemterve</t>
  </si>
  <si>
    <t xml:space="preserve">      - Iskola melletti játszótér felújítása /egyéb építmény/</t>
  </si>
  <si>
    <t xml:space="preserve">      - Hivatal melletti játszótér felújítása /egyéb építmény/</t>
  </si>
  <si>
    <t xml:space="preserve">      - Hivatal ASP rendszer kiépítése Épület felújítása</t>
  </si>
  <si>
    <t xml:space="preserve">      - Felújítási célú előzetesen felszámított áfa</t>
  </si>
  <si>
    <t xml:space="preserve">       -Vácrátót Önkormányzat</t>
  </si>
  <si>
    <t xml:space="preserve">    - Ingatlan vásárlás /Lakópark</t>
  </si>
  <si>
    <t xml:space="preserve">      -  Klíma vásárlás</t>
  </si>
  <si>
    <t xml:space="preserve">      -  Beruházási c. előzetesen felszámított áfa</t>
  </si>
  <si>
    <t>K 6.  Beruházás / Zöldterület kezelés</t>
  </si>
  <si>
    <t>Beruházás / Óvoda összesen:</t>
  </si>
  <si>
    <t xml:space="preserve">       - Egyéb építmény felújítása/  Lakópark út, Határ út</t>
  </si>
  <si>
    <t>Felügy.alá tart.kv-i szervnek felhalm.támogatás</t>
  </si>
  <si>
    <t>Beruházások  összesen:</t>
  </si>
  <si>
    <t>Beruházások, felújítások összesen:</t>
  </si>
  <si>
    <t xml:space="preserve"> 2017. évi pénzmaradvány</t>
  </si>
  <si>
    <t>Civil szervezetek pályázati támogatása</t>
  </si>
  <si>
    <t>Önkormányzati társulások tagdíj</t>
  </si>
  <si>
    <t>Vácrátóti Önkormányzat átadott pénzeszköz</t>
  </si>
  <si>
    <t>Eseti önkormányzati, lakhatási  segély</t>
  </si>
  <si>
    <t>2017. évi maradvány /belső finanszírozás//</t>
  </si>
  <si>
    <t>Ingatlan vásárlás</t>
  </si>
  <si>
    <t>8. sz. melléklet</t>
  </si>
  <si>
    <t>7. számú melléklet</t>
  </si>
  <si>
    <t>6. számú melléklet                         e/Ft-ban</t>
  </si>
  <si>
    <t>5. számú melléklet</t>
  </si>
  <si>
    <t>4. sz. melléklet                        2. oldal</t>
  </si>
  <si>
    <t>4. sz. melléklet                                1. oldal</t>
  </si>
  <si>
    <t xml:space="preserve">               2018-2019-2020-2021 . évi alakulását külön bemutató mérleg</t>
  </si>
  <si>
    <t>Sződliget Nagyközség Önkormányzata 2018-ra vonatkozóan nem rendelkezik elnyert Európai Uniós pályázati támogatással.</t>
  </si>
  <si>
    <t xml:space="preserve">     - Gyermekétkezés köznevelési intézményben</t>
  </si>
  <si>
    <t xml:space="preserve">     - Egyéb közhatalmi bevételek</t>
  </si>
  <si>
    <t xml:space="preserve">      - Szolgáltatások ellenértéke</t>
  </si>
  <si>
    <t xml:space="preserve">      - Közvetített szolgáltatások ellenértéke</t>
  </si>
  <si>
    <t xml:space="preserve">      - Egyéb bevétel</t>
  </si>
  <si>
    <t>Elszámolásból származó bevétel</t>
  </si>
  <si>
    <t>Áht-n belüli megelőlegezések</t>
  </si>
  <si>
    <t xml:space="preserve">      - Gondozási Központ nyári tábor bevétel</t>
  </si>
  <si>
    <t xml:space="preserve">   - Felhalmozási c. önkorm.támogatás áht-n belülről</t>
  </si>
  <si>
    <t xml:space="preserve">  -  Befektetett pénzügyi eszközökből származó bevétel</t>
  </si>
  <si>
    <t xml:space="preserve">    - Óvoda, iskola gyermekétkeztetés támogatása</t>
  </si>
  <si>
    <t xml:space="preserve">    - Elkülönített állami pénzalapoktól átvett pénzeszköz</t>
  </si>
  <si>
    <t xml:space="preserve">    - EU-s pályázati támogatás</t>
  </si>
  <si>
    <t xml:space="preserve">    - Helyi önkorm.műk.célú pénzeszk.átvétel</t>
  </si>
  <si>
    <t xml:space="preserve">     - Csemeteliget Napközi Otthonos Óvoda és Mini Bölcsőde</t>
  </si>
  <si>
    <t xml:space="preserve">      - Óvoda ételszállító lift</t>
  </si>
  <si>
    <t>K 6 Beruházások / Művelődési ház</t>
  </si>
  <si>
    <t>Áht-n belüli megelőlegezések visszafizetése</t>
  </si>
  <si>
    <t xml:space="preserve">       - Önkormányzatoknak egyéb működési támogatás</t>
  </si>
  <si>
    <t xml:space="preserve">       -Önkorm.többségi tulajd.nem pénzügyi váll.műk.célú kiadás</t>
  </si>
  <si>
    <t xml:space="preserve">    - Önkormányzatok előző évből származó kiadásai</t>
  </si>
  <si>
    <t xml:space="preserve">Sződliget Nagyközség  Önkormányzat és költségvetési szervei 2018. évi bevételei   III. n.év                            </t>
  </si>
  <si>
    <t xml:space="preserve">Sződliget Nagyközség Önkormányzat és költségvetési szervei 2018. évi kiadásai  III. n.év                                                                        </t>
  </si>
  <si>
    <t>2018.évi módosított</t>
  </si>
  <si>
    <t>2018. évi módosított</t>
  </si>
  <si>
    <t xml:space="preserve">Sződliget Község  Önkormányzat és költségvetési szervei 2018. évi bevételei III.n.év                         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</si>
</sst>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\ _F_t_-;\-* #,##0\ _F_t_-;_-* \-??\ _F_t_-;_-@_-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"/>
    <numFmt numFmtId="171" formatCode="_-* #,##0.00\ _F_t_-;\-* #,##0.00\ _F_t_-;_-* \-??\ _F_t_-;_-@_-"/>
  </numFmts>
  <fonts count="85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Arial CE"/>
      <family val="2"/>
    </font>
    <font>
      <u val="single"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 CE"/>
      <family val="0"/>
    </font>
    <font>
      <b/>
      <u val="single"/>
      <sz val="10"/>
      <name val="Arial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Arial CE"/>
      <family val="0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0"/>
    </font>
    <font>
      <u val="doubleAccounting"/>
      <sz val="12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 CE"/>
      <family val="0"/>
    </font>
    <font>
      <b/>
      <sz val="11"/>
      <color indexed="8"/>
      <name val="Times New Roman CE"/>
      <family val="1"/>
    </font>
    <font>
      <sz val="11"/>
      <color indexed="10"/>
      <name val="Times New Roman CE"/>
      <family val="1"/>
    </font>
    <font>
      <sz val="11"/>
      <color indexed="8"/>
      <name val="Times New Roman CE"/>
      <family val="1"/>
    </font>
    <font>
      <b/>
      <u val="single"/>
      <sz val="11"/>
      <color indexed="8"/>
      <name val="Times New Roman CE"/>
      <family val="1"/>
    </font>
    <font>
      <b/>
      <sz val="11"/>
      <color indexed="18"/>
      <name val="Times New Roman CE"/>
      <family val="1"/>
    </font>
    <font>
      <sz val="11"/>
      <color indexed="18"/>
      <name val="Times New Roman CE"/>
      <family val="1"/>
    </font>
    <font>
      <b/>
      <u val="single"/>
      <sz val="11"/>
      <color indexed="18"/>
      <name val="Times New Roman CE"/>
      <family val="1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sz val="11"/>
      <color indexed="10"/>
      <name val="Arial"/>
      <family val="2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sz val="11"/>
      <color theme="1"/>
      <name val="Times New Roman CE"/>
      <family val="1"/>
    </font>
    <font>
      <sz val="10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18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18" xfId="0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164" fontId="0" fillId="0" borderId="15" xfId="40" applyNumberFormat="1" applyFont="1" applyBorder="1" applyAlignment="1">
      <alignment/>
    </xf>
    <xf numFmtId="164" fontId="1" fillId="0" borderId="20" xfId="40" applyNumberFormat="1" applyFont="1" applyBorder="1" applyAlignment="1">
      <alignment/>
    </xf>
    <xf numFmtId="164" fontId="0" fillId="0" borderId="0" xfId="40" applyNumberFormat="1" applyFont="1" applyBorder="1" applyAlignment="1">
      <alignment/>
    </xf>
    <xf numFmtId="164" fontId="1" fillId="0" borderId="20" xfId="4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164" fontId="1" fillId="0" borderId="14" xfId="40" applyNumberFormat="1" applyFont="1" applyBorder="1" applyAlignment="1">
      <alignment/>
    </xf>
    <xf numFmtId="164" fontId="1" fillId="0" borderId="14" xfId="40" applyNumberFormat="1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15" xfId="4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right"/>
    </xf>
    <xf numFmtId="164" fontId="0" fillId="0" borderId="15" xfId="4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  <xf numFmtId="0" fontId="11" fillId="0" borderId="27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2" fillId="0" borderId="25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2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4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25" xfId="0" applyFill="1" applyBorder="1" applyAlignment="1">
      <alignment/>
    </xf>
    <xf numFmtId="0" fontId="9" fillId="0" borderId="11" xfId="0" applyFont="1" applyBorder="1" applyAlignment="1">
      <alignment/>
    </xf>
    <xf numFmtId="164" fontId="1" fillId="0" borderId="12" xfId="4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164" fontId="9" fillId="0" borderId="12" xfId="40" applyNumberFormat="1" applyFont="1" applyBorder="1" applyAlignment="1">
      <alignment/>
    </xf>
    <xf numFmtId="0" fontId="9" fillId="0" borderId="0" xfId="0" applyFont="1" applyBorder="1" applyAlignment="1">
      <alignment/>
    </xf>
    <xf numFmtId="164" fontId="1" fillId="0" borderId="0" xfId="40" applyNumberFormat="1" applyFont="1" applyBorder="1" applyAlignment="1">
      <alignment horizontal="right"/>
    </xf>
    <xf numFmtId="164" fontId="9" fillId="0" borderId="0" xfId="4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2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4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0" xfId="0" applyFont="1" applyBorder="1" applyAlignment="1">
      <alignment/>
    </xf>
    <xf numFmtId="164" fontId="17" fillId="0" borderId="18" xfId="40" applyNumberFormat="1" applyFont="1" applyBorder="1" applyAlignment="1">
      <alignment/>
    </xf>
    <xf numFmtId="164" fontId="17" fillId="0" borderId="25" xfId="40" applyNumberFormat="1" applyFont="1" applyBorder="1" applyAlignment="1">
      <alignment/>
    </xf>
    <xf numFmtId="164" fontId="17" fillId="0" borderId="0" xfId="40" applyNumberFormat="1" applyFont="1" applyBorder="1" applyAlignment="1">
      <alignment horizontal="center"/>
    </xf>
    <xf numFmtId="164" fontId="17" fillId="0" borderId="0" xfId="40" applyNumberFormat="1" applyFont="1" applyBorder="1" applyAlignment="1">
      <alignment horizontal="right"/>
    </xf>
    <xf numFmtId="0" fontId="17" fillId="0" borderId="2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7" fillId="0" borderId="0" xfId="4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164" fontId="14" fillId="0" borderId="17" xfId="0" applyNumberFormat="1" applyFont="1" applyBorder="1" applyAlignment="1">
      <alignment/>
    </xf>
    <xf numFmtId="0" fontId="15" fillId="0" borderId="21" xfId="0" applyFont="1" applyBorder="1" applyAlignment="1">
      <alignment/>
    </xf>
    <xf numFmtId="164" fontId="0" fillId="0" borderId="22" xfId="0" applyNumberFormat="1" applyBorder="1" applyAlignment="1">
      <alignment/>
    </xf>
    <xf numFmtId="0" fontId="15" fillId="0" borderId="17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3" xfId="0" applyFont="1" applyBorder="1" applyAlignment="1">
      <alignment/>
    </xf>
    <xf numFmtId="164" fontId="16" fillId="0" borderId="24" xfId="0" applyNumberFormat="1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21" xfId="0" applyFont="1" applyBorder="1" applyAlignment="1">
      <alignment/>
    </xf>
    <xf numFmtId="0" fontId="20" fillId="0" borderId="17" xfId="0" applyFont="1" applyBorder="1" applyAlignment="1">
      <alignment/>
    </xf>
    <xf numFmtId="0" fontId="16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/>
    </xf>
    <xf numFmtId="0" fontId="22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30" xfId="0" applyFont="1" applyBorder="1" applyAlignment="1">
      <alignment/>
    </xf>
    <xf numFmtId="0" fontId="0" fillId="0" borderId="30" xfId="0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/>
    </xf>
    <xf numFmtId="164" fontId="0" fillId="0" borderId="14" xfId="4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4" fontId="1" fillId="0" borderId="15" xfId="40" applyNumberFormat="1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vertical="center" wrapText="1"/>
      <protection/>
    </xf>
    <xf numFmtId="3" fontId="1" fillId="0" borderId="31" xfId="0" applyNumberFormat="1" applyFont="1" applyBorder="1" applyAlignment="1" applyProtection="1">
      <alignment vertical="center" wrapText="1"/>
      <protection/>
    </xf>
    <xf numFmtId="3" fontId="1" fillId="0" borderId="0" xfId="0" applyNumberFormat="1" applyFont="1" applyAlignment="1" applyProtection="1">
      <alignment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64" fontId="1" fillId="0" borderId="15" xfId="0" applyNumberFormat="1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0" fillId="0" borderId="32" xfId="0" applyBorder="1" applyAlignment="1">
      <alignment/>
    </xf>
    <xf numFmtId="3" fontId="1" fillId="0" borderId="20" xfId="0" applyNumberFormat="1" applyFont="1" applyBorder="1" applyAlignment="1" applyProtection="1">
      <alignment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3" fontId="5" fillId="0" borderId="34" xfId="0" applyNumberFormat="1" applyFont="1" applyBorder="1" applyAlignment="1" applyProtection="1">
      <alignment vertical="center" wrapText="1"/>
      <protection/>
    </xf>
    <xf numFmtId="3" fontId="6" fillId="0" borderId="20" xfId="0" applyNumberFormat="1" applyFont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6" fillId="0" borderId="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vertical="center" wrapText="1"/>
      <protection/>
    </xf>
    <xf numFmtId="0" fontId="11" fillId="0" borderId="37" xfId="0" applyFont="1" applyBorder="1" applyAlignment="1" applyProtection="1">
      <alignment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 applyProtection="1">
      <alignment vertical="center" wrapText="1"/>
      <protection/>
    </xf>
    <xf numFmtId="0" fontId="1" fillId="0" borderId="20" xfId="0" applyFont="1" applyBorder="1" applyAlignment="1" applyProtection="1">
      <alignment vertical="center" wrapText="1"/>
      <protection/>
    </xf>
    <xf numFmtId="0" fontId="11" fillId="0" borderId="33" xfId="0" applyFont="1" applyBorder="1" applyAlignment="1" applyProtection="1">
      <alignment vertical="center" wrapText="1"/>
      <protection/>
    </xf>
    <xf numFmtId="0" fontId="1" fillId="0" borderId="16" xfId="0" applyFont="1" applyBorder="1" applyAlignment="1">
      <alignment/>
    </xf>
    <xf numFmtId="164" fontId="0" fillId="0" borderId="16" xfId="40" applyNumberFormat="1" applyFont="1" applyBorder="1" applyAlignment="1">
      <alignment/>
    </xf>
    <xf numFmtId="164" fontId="3" fillId="0" borderId="20" xfId="40" applyNumberFormat="1" applyFont="1" applyBorder="1" applyAlignment="1">
      <alignment/>
    </xf>
    <xf numFmtId="164" fontId="4" fillId="0" borderId="20" xfId="40" applyNumberFormat="1" applyFont="1" applyBorder="1" applyAlignment="1">
      <alignment/>
    </xf>
    <xf numFmtId="164" fontId="3" fillId="0" borderId="20" xfId="40" applyNumberFormat="1" applyFont="1" applyBorder="1" applyAlignment="1">
      <alignment/>
    </xf>
    <xf numFmtId="164" fontId="5" fillId="0" borderId="20" xfId="40" applyNumberFormat="1" applyFont="1" applyBorder="1" applyAlignment="1">
      <alignment/>
    </xf>
    <xf numFmtId="164" fontId="6" fillId="0" borderId="16" xfId="40" applyNumberFormat="1" applyFont="1" applyBorder="1" applyAlignment="1">
      <alignment/>
    </xf>
    <xf numFmtId="164" fontId="0" fillId="0" borderId="16" xfId="40" applyNumberFormat="1" applyFont="1" applyBorder="1" applyAlignment="1">
      <alignment/>
    </xf>
    <xf numFmtId="164" fontId="1" fillId="0" borderId="19" xfId="40" applyNumberFormat="1" applyFont="1" applyBorder="1" applyAlignment="1">
      <alignment/>
    </xf>
    <xf numFmtId="0" fontId="13" fillId="0" borderId="32" xfId="0" applyFont="1" applyBorder="1" applyAlignment="1">
      <alignment/>
    </xf>
    <xf numFmtId="0" fontId="0" fillId="0" borderId="28" xfId="0" applyBorder="1" applyAlignment="1">
      <alignment/>
    </xf>
    <xf numFmtId="0" fontId="0" fillId="0" borderId="13" xfId="0" applyFill="1" applyBorder="1" applyAlignment="1">
      <alignment/>
    </xf>
    <xf numFmtId="0" fontId="24" fillId="0" borderId="40" xfId="0" applyFont="1" applyBorder="1" applyAlignment="1">
      <alignment/>
    </xf>
    <xf numFmtId="0" fontId="13" fillId="0" borderId="30" xfId="0" applyFont="1" applyBorder="1" applyAlignment="1">
      <alignment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3" fontId="16" fillId="0" borderId="30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24" fillId="0" borderId="40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30" xfId="40" applyNumberFormat="1" applyFont="1" applyBorder="1" applyAlignment="1">
      <alignment/>
    </xf>
    <xf numFmtId="3" fontId="1" fillId="0" borderId="42" xfId="0" applyNumberFormat="1" applyFont="1" applyBorder="1" applyAlignment="1" applyProtection="1">
      <alignment vertical="center" wrapText="1"/>
      <protection/>
    </xf>
    <xf numFmtId="3" fontId="1" fillId="0" borderId="40" xfId="0" applyNumberFormat="1" applyFont="1" applyBorder="1" applyAlignment="1" applyProtection="1">
      <alignment vertical="center" wrapText="1"/>
      <protection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9" fillId="0" borderId="11" xfId="0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4" fillId="0" borderId="45" xfId="0" applyFont="1" applyBorder="1" applyAlignment="1">
      <alignment/>
    </xf>
    <xf numFmtId="164" fontId="4" fillId="0" borderId="32" xfId="40" applyNumberFormat="1" applyFont="1" applyBorder="1" applyAlignment="1">
      <alignment/>
    </xf>
    <xf numFmtId="164" fontId="4" fillId="0" borderId="46" xfId="4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8" xfId="40" applyNumberFormat="1" applyFont="1" applyBorder="1" applyAlignment="1">
      <alignment/>
    </xf>
    <xf numFmtId="164" fontId="4" fillId="0" borderId="13" xfId="40" applyNumberFormat="1" applyFont="1" applyBorder="1" applyAlignment="1">
      <alignment/>
    </xf>
    <xf numFmtId="0" fontId="4" fillId="0" borderId="47" xfId="0" applyFont="1" applyBorder="1" applyAlignment="1">
      <alignment/>
    </xf>
    <xf numFmtId="164" fontId="4" fillId="0" borderId="41" xfId="40" applyNumberFormat="1" applyFont="1" applyBorder="1" applyAlignment="1">
      <alignment/>
    </xf>
    <xf numFmtId="164" fontId="4" fillId="0" borderId="48" xfId="40" applyNumberFormat="1" applyFont="1" applyBorder="1" applyAlignment="1">
      <alignment/>
    </xf>
    <xf numFmtId="0" fontId="4" fillId="0" borderId="49" xfId="0" applyFont="1" applyBorder="1" applyAlignment="1">
      <alignment/>
    </xf>
    <xf numFmtId="164" fontId="4" fillId="0" borderId="30" xfId="40" applyNumberFormat="1" applyFont="1" applyBorder="1" applyAlignment="1">
      <alignment/>
    </xf>
    <xf numFmtId="0" fontId="3" fillId="0" borderId="49" xfId="0" applyFont="1" applyBorder="1" applyAlignment="1">
      <alignment/>
    </xf>
    <xf numFmtId="164" fontId="3" fillId="0" borderId="30" xfId="4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/>
    </xf>
    <xf numFmtId="164" fontId="3" fillId="0" borderId="32" xfId="40" applyNumberFormat="1" applyFont="1" applyBorder="1" applyAlignment="1">
      <alignment/>
    </xf>
    <xf numFmtId="0" fontId="4" fillId="0" borderId="44" xfId="0" applyFont="1" applyBorder="1" applyAlignment="1">
      <alignment/>
    </xf>
    <xf numFmtId="0" fontId="3" fillId="0" borderId="44" xfId="0" applyFont="1" applyBorder="1" applyAlignment="1">
      <alignment horizontal="left"/>
    </xf>
    <xf numFmtId="0" fontId="4" fillId="0" borderId="50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26" xfId="0" applyFont="1" applyBorder="1" applyAlignment="1">
      <alignment/>
    </xf>
    <xf numFmtId="0" fontId="0" fillId="0" borderId="25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1" xfId="0" applyFont="1" applyBorder="1" applyAlignment="1">
      <alignment/>
    </xf>
    <xf numFmtId="0" fontId="30" fillId="0" borderId="51" xfId="0" applyFont="1" applyBorder="1" applyAlignment="1">
      <alignment/>
    </xf>
    <xf numFmtId="0" fontId="31" fillId="0" borderId="43" xfId="0" applyFont="1" applyBorder="1" applyAlignment="1">
      <alignment/>
    </xf>
    <xf numFmtId="164" fontId="31" fillId="0" borderId="30" xfId="40" applyNumberFormat="1" applyFont="1" applyBorder="1" applyAlignment="1">
      <alignment/>
    </xf>
    <xf numFmtId="0" fontId="30" fillId="0" borderId="0" xfId="0" applyFont="1" applyAlignment="1">
      <alignment/>
    </xf>
    <xf numFmtId="0" fontId="10" fillId="0" borderId="52" xfId="0" applyFont="1" applyBorder="1" applyAlignment="1">
      <alignment/>
    </xf>
    <xf numFmtId="0" fontId="30" fillId="0" borderId="52" xfId="0" applyFont="1" applyBorder="1" applyAlignment="1">
      <alignment/>
    </xf>
    <xf numFmtId="0" fontId="31" fillId="0" borderId="50" xfId="0" applyFont="1" applyBorder="1" applyAlignment="1">
      <alignment/>
    </xf>
    <xf numFmtId="0" fontId="31" fillId="0" borderId="44" xfId="0" applyFont="1" applyBorder="1" applyAlignment="1">
      <alignment/>
    </xf>
    <xf numFmtId="164" fontId="31" fillId="0" borderId="30" xfId="40" applyNumberFormat="1" applyFont="1" applyBorder="1" applyAlignment="1">
      <alignment horizontal="center"/>
    </xf>
    <xf numFmtId="0" fontId="30" fillId="0" borderId="53" xfId="0" applyFont="1" applyBorder="1" applyAlignment="1">
      <alignment/>
    </xf>
    <xf numFmtId="0" fontId="29" fillId="0" borderId="44" xfId="0" applyFont="1" applyBorder="1" applyAlignment="1">
      <alignment/>
    </xf>
    <xf numFmtId="164" fontId="29" fillId="0" borderId="30" xfId="40" applyNumberFormat="1" applyFont="1" applyBorder="1" applyAlignment="1">
      <alignment/>
    </xf>
    <xf numFmtId="0" fontId="28" fillId="0" borderId="53" xfId="0" applyFont="1" applyBorder="1" applyAlignment="1">
      <alignment/>
    </xf>
    <xf numFmtId="0" fontId="28" fillId="0" borderId="0" xfId="0" applyFont="1" applyAlignment="1">
      <alignment/>
    </xf>
    <xf numFmtId="0" fontId="10" fillId="0" borderId="53" xfId="0" applyFont="1" applyBorder="1" applyAlignment="1">
      <alignment/>
    </xf>
    <xf numFmtId="0" fontId="3" fillId="0" borderId="44" xfId="0" applyFont="1" applyBorder="1" applyAlignment="1">
      <alignment/>
    </xf>
    <xf numFmtId="0" fontId="9" fillId="0" borderId="0" xfId="0" applyFont="1" applyAlignment="1">
      <alignment/>
    </xf>
    <xf numFmtId="166" fontId="25" fillId="0" borderId="15" xfId="40" applyNumberFormat="1" applyFont="1" applyFill="1" applyBorder="1" applyAlignment="1" applyProtection="1">
      <alignment vertical="top" wrapText="1"/>
      <protection/>
    </xf>
    <xf numFmtId="0" fontId="25" fillId="0" borderId="15" xfId="0" applyFont="1" applyBorder="1" applyAlignment="1">
      <alignment vertical="top" wrapText="1"/>
    </xf>
    <xf numFmtId="166" fontId="25" fillId="0" borderId="15" xfId="40" applyNumberFormat="1" applyFont="1" applyFill="1" applyBorder="1" applyAlignment="1" applyProtection="1">
      <alignment horizontal="center" vertical="top" wrapText="1"/>
      <protection/>
    </xf>
    <xf numFmtId="166" fontId="26" fillId="0" borderId="15" xfId="40" applyNumberFormat="1" applyFont="1" applyFill="1" applyBorder="1" applyAlignment="1" applyProtection="1">
      <alignment vertical="top" wrapText="1"/>
      <protection/>
    </xf>
    <xf numFmtId="164" fontId="0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49" fontId="0" fillId="0" borderId="15" xfId="0" applyNumberFormat="1" applyBorder="1" applyAlignment="1">
      <alignment horizontal="left"/>
    </xf>
    <xf numFmtId="0" fontId="1" fillId="0" borderId="15" xfId="0" applyFont="1" applyBorder="1" applyAlignment="1">
      <alignment horizontal="left"/>
    </xf>
    <xf numFmtId="166" fontId="26" fillId="0" borderId="25" xfId="40" applyNumberFormat="1" applyFont="1" applyFill="1" applyBorder="1" applyAlignment="1" applyProtection="1">
      <alignment vertical="top" wrapText="1"/>
      <protection/>
    </xf>
    <xf numFmtId="164" fontId="0" fillId="0" borderId="14" xfId="0" applyNumberFormat="1" applyFont="1" applyBorder="1" applyAlignment="1">
      <alignment/>
    </xf>
    <xf numFmtId="0" fontId="16" fillId="0" borderId="14" xfId="0" applyFont="1" applyBorder="1" applyAlignment="1">
      <alignment/>
    </xf>
    <xf numFmtId="166" fontId="26" fillId="0" borderId="15" xfId="40" applyNumberFormat="1" applyFont="1" applyFill="1" applyBorder="1" applyAlignment="1" applyProtection="1">
      <alignment vertical="top" wrapText="1"/>
      <protection/>
    </xf>
    <xf numFmtId="3" fontId="16" fillId="0" borderId="30" xfId="0" applyNumberFormat="1" applyFont="1" applyBorder="1" applyAlignment="1">
      <alignment horizontal="center" vertical="center" wrapText="1"/>
    </xf>
    <xf numFmtId="3" fontId="16" fillId="0" borderId="32" xfId="0" applyNumberFormat="1" applyFont="1" applyBorder="1" applyAlignment="1">
      <alignment/>
    </xf>
    <xf numFmtId="3" fontId="0" fillId="0" borderId="30" xfId="0" applyNumberFormat="1" applyBorder="1" applyAlignment="1">
      <alignment horizontal="right"/>
    </xf>
    <xf numFmtId="3" fontId="0" fillId="0" borderId="30" xfId="0" applyNumberFormat="1" applyBorder="1" applyAlignment="1">
      <alignment horizontal="center"/>
    </xf>
    <xf numFmtId="164" fontId="4" fillId="0" borderId="54" xfId="40" applyNumberFormat="1" applyFont="1" applyBorder="1" applyAlignment="1">
      <alignment/>
    </xf>
    <xf numFmtId="164" fontId="4" fillId="0" borderId="55" xfId="40" applyNumberFormat="1" applyFont="1" applyBorder="1" applyAlignment="1">
      <alignment/>
    </xf>
    <xf numFmtId="164" fontId="3" fillId="0" borderId="55" xfId="40" applyNumberFormat="1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164" fontId="3" fillId="0" borderId="56" xfId="40" applyNumberFormat="1" applyFont="1" applyBorder="1" applyAlignment="1">
      <alignment/>
    </xf>
    <xf numFmtId="164" fontId="4" fillId="0" borderId="55" xfId="40" applyNumberFormat="1" applyFont="1" applyBorder="1" applyAlignment="1">
      <alignment horizontal="center"/>
    </xf>
    <xf numFmtId="164" fontId="4" fillId="0" borderId="58" xfId="0" applyNumberFormat="1" applyFont="1" applyBorder="1" applyAlignment="1">
      <alignment/>
    </xf>
    <xf numFmtId="0" fontId="5" fillId="0" borderId="54" xfId="0" applyFont="1" applyBorder="1" applyAlignment="1">
      <alignment/>
    </xf>
    <xf numFmtId="164" fontId="31" fillId="0" borderId="55" xfId="40" applyNumberFormat="1" applyFont="1" applyBorder="1" applyAlignment="1">
      <alignment/>
    </xf>
    <xf numFmtId="164" fontId="31" fillId="0" borderId="55" xfId="40" applyNumberFormat="1" applyFont="1" applyBorder="1" applyAlignment="1">
      <alignment horizontal="center"/>
    </xf>
    <xf numFmtId="164" fontId="29" fillId="0" borderId="55" xfId="40" applyNumberFormat="1" applyFont="1" applyBorder="1" applyAlignment="1">
      <alignment/>
    </xf>
    <xf numFmtId="0" fontId="6" fillId="0" borderId="59" xfId="0" applyFont="1" applyBorder="1" applyAlignment="1">
      <alignment horizontal="center"/>
    </xf>
    <xf numFmtId="0" fontId="9" fillId="0" borderId="60" xfId="0" applyFont="1" applyBorder="1" applyAlignment="1">
      <alignment/>
    </xf>
    <xf numFmtId="0" fontId="3" fillId="0" borderId="6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51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53" xfId="0" applyFont="1" applyBorder="1" applyAlignment="1">
      <alignment/>
    </xf>
    <xf numFmtId="0" fontId="10" fillId="0" borderId="62" xfId="0" applyFont="1" applyBorder="1" applyAlignment="1">
      <alignment/>
    </xf>
    <xf numFmtId="0" fontId="4" fillId="0" borderId="63" xfId="0" applyFont="1" applyBorder="1" applyAlignment="1">
      <alignment/>
    </xf>
    <xf numFmtId="164" fontId="4" fillId="0" borderId="40" xfId="40" applyNumberFormat="1" applyFont="1" applyBorder="1" applyAlignment="1">
      <alignment/>
    </xf>
    <xf numFmtId="164" fontId="4" fillId="0" borderId="64" xfId="40" applyNumberFormat="1" applyFont="1" applyBorder="1" applyAlignment="1">
      <alignment/>
    </xf>
    <xf numFmtId="0" fontId="1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9" fillId="0" borderId="62" xfId="0" applyFont="1" applyBorder="1" applyAlignment="1">
      <alignment/>
    </xf>
    <xf numFmtId="0" fontId="3" fillId="0" borderId="65" xfId="0" applyFont="1" applyBorder="1" applyAlignment="1">
      <alignment/>
    </xf>
    <xf numFmtId="164" fontId="3" fillId="0" borderId="40" xfId="4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35" fillId="0" borderId="15" xfId="40" applyNumberFormat="1" applyFont="1" applyBorder="1" applyAlignment="1">
      <alignment/>
    </xf>
    <xf numFmtId="0" fontId="9" fillId="0" borderId="23" xfId="0" applyFont="1" applyBorder="1" applyAlignment="1">
      <alignment horizontal="left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4" xfId="0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166" fontId="37" fillId="0" borderId="15" xfId="40" applyNumberFormat="1" applyFont="1" applyFill="1" applyBorder="1" applyAlignment="1" applyProtection="1">
      <alignment vertical="top" wrapText="1"/>
      <protection/>
    </xf>
    <xf numFmtId="166" fontId="36" fillId="0" borderId="15" xfId="40" applyNumberFormat="1" applyFont="1" applyFill="1" applyBorder="1" applyAlignment="1" applyProtection="1">
      <alignment vertical="top" wrapText="1"/>
      <protection/>
    </xf>
    <xf numFmtId="166" fontId="38" fillId="0" borderId="15" xfId="40" applyNumberFormat="1" applyFont="1" applyFill="1" applyBorder="1" applyAlignment="1" applyProtection="1">
      <alignment vertical="top" wrapText="1"/>
      <protection/>
    </xf>
    <xf numFmtId="166" fontId="39" fillId="0" borderId="15" xfId="40" applyNumberFormat="1" applyFont="1" applyFill="1" applyBorder="1" applyAlignment="1" applyProtection="1">
      <alignment vertical="top" wrapText="1"/>
      <protection/>
    </xf>
    <xf numFmtId="166" fontId="41" fillId="0" borderId="15" xfId="40" applyNumberFormat="1" applyFont="1" applyFill="1" applyBorder="1" applyAlignment="1" applyProtection="1">
      <alignment vertical="top" wrapText="1"/>
      <protection/>
    </xf>
    <xf numFmtId="166" fontId="40" fillId="0" borderId="15" xfId="0" applyNumberFormat="1" applyFont="1" applyBorder="1" applyAlignment="1">
      <alignment vertical="top" wrapText="1"/>
    </xf>
    <xf numFmtId="166" fontId="40" fillId="0" borderId="15" xfId="40" applyNumberFormat="1" applyFont="1" applyFill="1" applyBorder="1" applyAlignment="1" applyProtection="1">
      <alignment vertical="top" wrapText="1"/>
      <protection/>
    </xf>
    <xf numFmtId="166" fontId="44" fillId="0" borderId="15" xfId="40" applyNumberFormat="1" applyFont="1" applyFill="1" applyBorder="1" applyAlignment="1" applyProtection="1">
      <alignment vertical="top" wrapText="1"/>
      <protection/>
    </xf>
    <xf numFmtId="166" fontId="35" fillId="0" borderId="15" xfId="40" applyNumberFormat="1" applyFont="1" applyFill="1" applyBorder="1" applyAlignment="1" applyProtection="1">
      <alignment vertical="top" wrapText="1"/>
      <protection/>
    </xf>
    <xf numFmtId="166" fontId="36" fillId="0" borderId="25" xfId="40" applyNumberFormat="1" applyFont="1" applyFill="1" applyBorder="1" applyAlignment="1" applyProtection="1">
      <alignment vertical="top" wrapText="1"/>
      <protection/>
    </xf>
    <xf numFmtId="166" fontId="38" fillId="0" borderId="25" xfId="40" applyNumberFormat="1" applyFont="1" applyFill="1" applyBorder="1" applyAlignment="1" applyProtection="1">
      <alignment vertical="top" wrapText="1"/>
      <protection/>
    </xf>
    <xf numFmtId="166" fontId="39" fillId="0" borderId="25" xfId="40" applyNumberFormat="1" applyFont="1" applyFill="1" applyBorder="1" applyAlignment="1" applyProtection="1">
      <alignment vertical="top" wrapText="1"/>
      <protection/>
    </xf>
    <xf numFmtId="0" fontId="41" fillId="0" borderId="25" xfId="0" applyFont="1" applyBorder="1" applyAlignment="1">
      <alignment horizontal="right" vertical="top" wrapText="1"/>
    </xf>
    <xf numFmtId="0" fontId="41" fillId="0" borderId="25" xfId="0" applyFont="1" applyBorder="1" applyAlignment="1">
      <alignment/>
    </xf>
    <xf numFmtId="166" fontId="40" fillId="0" borderId="25" xfId="40" applyNumberFormat="1" applyFont="1" applyFill="1" applyBorder="1" applyAlignment="1" applyProtection="1">
      <alignment vertical="top" wrapText="1"/>
      <protection/>
    </xf>
    <xf numFmtId="166" fontId="41" fillId="0" borderId="25" xfId="40" applyNumberFormat="1" applyFont="1" applyFill="1" applyBorder="1" applyAlignment="1" applyProtection="1">
      <alignment vertical="top" wrapText="1"/>
      <protection/>
    </xf>
    <xf numFmtId="166" fontId="42" fillId="0" borderId="25" xfId="40" applyNumberFormat="1" applyFont="1" applyFill="1" applyBorder="1" applyAlignment="1" applyProtection="1">
      <alignment vertical="top" wrapText="1"/>
      <protection/>
    </xf>
    <xf numFmtId="166" fontId="25" fillId="0" borderId="25" xfId="40" applyNumberFormat="1" applyFont="1" applyFill="1" applyBorder="1" applyAlignment="1" applyProtection="1">
      <alignment vertical="top" wrapText="1"/>
      <protection/>
    </xf>
    <xf numFmtId="166" fontId="27" fillId="0" borderId="25" xfId="40" applyNumberFormat="1" applyFont="1" applyFill="1" applyBorder="1" applyAlignment="1" applyProtection="1">
      <alignment vertical="top" wrapText="1"/>
      <protection/>
    </xf>
    <xf numFmtId="0" fontId="25" fillId="0" borderId="25" xfId="0" applyFont="1" applyBorder="1" applyAlignment="1">
      <alignment vertical="top" wrapText="1"/>
    </xf>
    <xf numFmtId="166" fontId="26" fillId="0" borderId="25" xfId="40" applyNumberFormat="1" applyFont="1" applyFill="1" applyBorder="1" applyAlignment="1" applyProtection="1">
      <alignment vertical="top" wrapText="1"/>
      <protection/>
    </xf>
    <xf numFmtId="0" fontId="24" fillId="0" borderId="25" xfId="0" applyFont="1" applyBorder="1" applyAlignment="1">
      <alignment/>
    </xf>
    <xf numFmtId="164" fontId="17" fillId="0" borderId="0" xfId="0" applyNumberFormat="1" applyFont="1" applyBorder="1" applyAlignment="1">
      <alignment horizontal="right"/>
    </xf>
    <xf numFmtId="164" fontId="29" fillId="0" borderId="44" xfId="0" applyNumberFormat="1" applyFont="1" applyBorder="1" applyAlignment="1">
      <alignment/>
    </xf>
    <xf numFmtId="164" fontId="30" fillId="0" borderId="0" xfId="0" applyNumberFormat="1" applyFont="1" applyAlignment="1">
      <alignment/>
    </xf>
    <xf numFmtId="164" fontId="1" fillId="0" borderId="16" xfId="40" applyNumberFormat="1" applyFont="1" applyBorder="1" applyAlignment="1">
      <alignment/>
    </xf>
    <xf numFmtId="164" fontId="9" fillId="0" borderId="20" xfId="40" applyNumberFormat="1" applyFont="1" applyBorder="1" applyAlignment="1">
      <alignment/>
    </xf>
    <xf numFmtId="166" fontId="45" fillId="0" borderId="15" xfId="40" applyNumberFormat="1" applyFont="1" applyFill="1" applyBorder="1" applyAlignment="1" applyProtection="1">
      <alignment vertical="top" wrapText="1"/>
      <protection/>
    </xf>
    <xf numFmtId="0" fontId="1" fillId="0" borderId="20" xfId="0" applyFont="1" applyBorder="1" applyAlignment="1">
      <alignment/>
    </xf>
    <xf numFmtId="166" fontId="1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left"/>
    </xf>
    <xf numFmtId="164" fontId="29" fillId="0" borderId="58" xfId="0" applyNumberFormat="1" applyFont="1" applyBorder="1" applyAlignment="1">
      <alignment/>
    </xf>
    <xf numFmtId="164" fontId="3" fillId="0" borderId="64" xfId="40" applyNumberFormat="1" applyFont="1" applyBorder="1" applyAlignment="1">
      <alignment/>
    </xf>
    <xf numFmtId="164" fontId="46" fillId="0" borderId="15" xfId="4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5" fillId="0" borderId="18" xfId="0" applyFont="1" applyBorder="1" applyAlignment="1">
      <alignment vertical="top" wrapText="1"/>
    </xf>
    <xf numFmtId="166" fontId="26" fillId="0" borderId="18" xfId="40" applyNumberFormat="1" applyFont="1" applyFill="1" applyBorder="1" applyAlignment="1" applyProtection="1">
      <alignment vertical="top" wrapText="1"/>
      <protection/>
    </xf>
    <xf numFmtId="166" fontId="25" fillId="0" borderId="18" xfId="40" applyNumberFormat="1" applyFont="1" applyFill="1" applyBorder="1" applyAlignment="1" applyProtection="1">
      <alignment vertical="top" wrapText="1"/>
      <protection/>
    </xf>
    <xf numFmtId="164" fontId="9" fillId="0" borderId="26" xfId="40" applyNumberFormat="1" applyFont="1" applyBorder="1" applyAlignment="1">
      <alignment/>
    </xf>
    <xf numFmtId="164" fontId="9" fillId="0" borderId="11" xfId="40" applyNumberFormat="1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0" fontId="9" fillId="0" borderId="20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166" fontId="0" fillId="0" borderId="15" xfId="42" applyNumberFormat="1" applyBorder="1" applyAlignment="1">
      <alignment horizontal="left"/>
    </xf>
    <xf numFmtId="166" fontId="0" fillId="0" borderId="15" xfId="42" applyNumberFormat="1" applyBorder="1" applyAlignment="1">
      <alignment/>
    </xf>
    <xf numFmtId="0" fontId="0" fillId="0" borderId="66" xfId="0" applyFont="1" applyBorder="1" applyAlignment="1" applyProtection="1">
      <alignment vertical="center" wrapText="1"/>
      <protection/>
    </xf>
    <xf numFmtId="3" fontId="0" fillId="0" borderId="67" xfId="0" applyNumberFormat="1" applyFont="1" applyBorder="1" applyAlignment="1" applyProtection="1">
      <alignment vertical="center" wrapText="1"/>
      <protection/>
    </xf>
    <xf numFmtId="3" fontId="0" fillId="0" borderId="30" xfId="0" applyNumberFormat="1" applyFont="1" applyBorder="1" applyAlignment="1" applyProtection="1">
      <alignment vertical="center" wrapText="1"/>
      <protection/>
    </xf>
    <xf numFmtId="3" fontId="0" fillId="0" borderId="55" xfId="0" applyNumberFormat="1" applyFont="1" applyBorder="1" applyAlignment="1" applyProtection="1">
      <alignment vertical="center" wrapText="1"/>
      <protection/>
    </xf>
    <xf numFmtId="3" fontId="0" fillId="0" borderId="66" xfId="0" applyNumberFormat="1" applyFont="1" applyBorder="1" applyAlignment="1" applyProtection="1">
      <alignment vertical="center" wrapText="1"/>
      <protection/>
    </xf>
    <xf numFmtId="3" fontId="5" fillId="0" borderId="66" xfId="0" applyNumberFormat="1" applyFont="1" applyBorder="1" applyAlignment="1" applyProtection="1">
      <alignment vertical="center" wrapText="1"/>
      <protection/>
    </xf>
    <xf numFmtId="0" fontId="0" fillId="0" borderId="34" xfId="0" applyFont="1" applyBorder="1" applyAlignment="1" applyProtection="1">
      <alignment vertical="center" wrapText="1"/>
      <protection/>
    </xf>
    <xf numFmtId="3" fontId="0" fillId="0" borderId="42" xfId="0" applyNumberFormat="1" applyFont="1" applyBorder="1" applyAlignment="1" applyProtection="1">
      <alignment vertical="center" wrapText="1"/>
      <protection/>
    </xf>
    <xf numFmtId="3" fontId="0" fillId="0" borderId="40" xfId="0" applyNumberFormat="1" applyFont="1" applyBorder="1" applyAlignment="1" applyProtection="1">
      <alignment vertical="center" wrapText="1"/>
      <protection/>
    </xf>
    <xf numFmtId="3" fontId="0" fillId="0" borderId="64" xfId="0" applyNumberFormat="1" applyFont="1" applyBorder="1" applyAlignment="1" applyProtection="1">
      <alignment vertical="center" wrapText="1"/>
      <protection/>
    </xf>
    <xf numFmtId="3" fontId="0" fillId="0" borderId="34" xfId="0" applyNumberFormat="1" applyFont="1" applyBorder="1" applyAlignment="1" applyProtection="1">
      <alignment vertical="center" wrapText="1"/>
      <protection/>
    </xf>
    <xf numFmtId="0" fontId="0" fillId="0" borderId="37" xfId="0" applyFont="1" applyBorder="1" applyAlignment="1" applyProtection="1">
      <alignment vertical="center" wrapText="1"/>
      <protection/>
    </xf>
    <xf numFmtId="3" fontId="0" fillId="0" borderId="38" xfId="0" applyNumberFormat="1" applyFont="1" applyBorder="1" applyAlignment="1" applyProtection="1">
      <alignment vertical="center" wrapText="1"/>
      <protection/>
    </xf>
    <xf numFmtId="3" fontId="0" fillId="0" borderId="33" xfId="0" applyNumberFormat="1" applyFont="1" applyBorder="1" applyAlignment="1" applyProtection="1">
      <alignment vertical="center" wrapText="1"/>
      <protection/>
    </xf>
    <xf numFmtId="3" fontId="0" fillId="0" borderId="39" xfId="0" applyNumberFormat="1" applyFont="1" applyBorder="1" applyAlignment="1" applyProtection="1">
      <alignment vertical="center" wrapText="1"/>
      <protection/>
    </xf>
    <xf numFmtId="3" fontId="0" fillId="0" borderId="37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3" fontId="0" fillId="0" borderId="0" xfId="0" applyNumberFormat="1" applyFont="1" applyBorder="1" applyAlignment="1" applyProtection="1">
      <alignment vertical="center" wrapText="1"/>
      <protection/>
    </xf>
    <xf numFmtId="3" fontId="0" fillId="0" borderId="33" xfId="0" applyNumberFormat="1" applyFont="1" applyFill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64" fontId="31" fillId="0" borderId="32" xfId="40" applyNumberFormat="1" applyFont="1" applyBorder="1" applyAlignment="1">
      <alignment horizontal="center"/>
    </xf>
    <xf numFmtId="164" fontId="31" fillId="0" borderId="41" xfId="40" applyNumberFormat="1" applyFont="1" applyBorder="1" applyAlignment="1">
      <alignment horizontal="center"/>
    </xf>
    <xf numFmtId="164" fontId="82" fillId="0" borderId="15" xfId="40" applyNumberFormat="1" applyFont="1" applyBorder="1" applyAlignment="1">
      <alignment/>
    </xf>
    <xf numFmtId="164" fontId="0" fillId="0" borderId="16" xfId="40" applyNumberFormat="1" applyFont="1" applyFill="1" applyBorder="1" applyAlignment="1">
      <alignment horizontal="center"/>
    </xf>
    <xf numFmtId="166" fontId="83" fillId="0" borderId="15" xfId="40" applyNumberFormat="1" applyFont="1" applyFill="1" applyBorder="1" applyAlignment="1" applyProtection="1">
      <alignment horizontal="center" vertical="top" wrapText="1"/>
      <protection/>
    </xf>
    <xf numFmtId="0" fontId="82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0" fillId="0" borderId="66" xfId="0" applyFont="1" applyBorder="1" applyAlignment="1">
      <alignment/>
    </xf>
    <xf numFmtId="164" fontId="4" fillId="0" borderId="68" xfId="40" applyNumberFormat="1" applyFont="1" applyBorder="1" applyAlignment="1">
      <alignment/>
    </xf>
    <xf numFmtId="164" fontId="4" fillId="0" borderId="15" xfId="40" applyNumberFormat="1" applyFont="1" applyBorder="1" applyAlignment="1">
      <alignment/>
    </xf>
    <xf numFmtId="164" fontId="4" fillId="0" borderId="69" xfId="40" applyNumberFormat="1" applyFont="1" applyBorder="1" applyAlignment="1">
      <alignment/>
    </xf>
    <xf numFmtId="164" fontId="0" fillId="0" borderId="69" xfId="0" applyNumberFormat="1" applyBorder="1" applyAlignment="1">
      <alignment/>
    </xf>
    <xf numFmtId="0" fontId="9" fillId="0" borderId="7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0" fontId="1" fillId="0" borderId="25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66" fontId="44" fillId="0" borderId="16" xfId="40" applyNumberFormat="1" applyFont="1" applyFill="1" applyBorder="1" applyAlignment="1" applyProtection="1">
      <alignment vertical="top" wrapText="1"/>
      <protection/>
    </xf>
    <xf numFmtId="164" fontId="46" fillId="0" borderId="16" xfId="40" applyNumberFormat="1" applyFont="1" applyBorder="1" applyAlignment="1">
      <alignment/>
    </xf>
    <xf numFmtId="164" fontId="1" fillId="0" borderId="20" xfId="0" applyNumberFormat="1" applyFont="1" applyBorder="1" applyAlignment="1">
      <alignment horizontal="right"/>
    </xf>
    <xf numFmtId="164" fontId="1" fillId="0" borderId="26" xfId="4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164" fontId="1" fillId="0" borderId="16" xfId="4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164" fontId="0" fillId="0" borderId="17" xfId="40" applyNumberFormat="1" applyFont="1" applyBorder="1" applyAlignment="1">
      <alignment/>
    </xf>
    <xf numFmtId="164" fontId="0" fillId="0" borderId="18" xfId="40" applyNumberFormat="1" applyFont="1" applyBorder="1" applyAlignment="1">
      <alignment/>
    </xf>
    <xf numFmtId="164" fontId="35" fillId="0" borderId="18" xfId="40" applyNumberFormat="1" applyFont="1" applyBorder="1" applyAlignment="1">
      <alignment/>
    </xf>
    <xf numFmtId="164" fontId="82" fillId="0" borderId="18" xfId="40" applyNumberFormat="1" applyFont="1" applyBorder="1" applyAlignment="1">
      <alignment/>
    </xf>
    <xf numFmtId="164" fontId="84" fillId="0" borderId="18" xfId="40" applyNumberFormat="1" applyFont="1" applyBorder="1" applyAlignment="1">
      <alignment/>
    </xf>
    <xf numFmtId="0" fontId="0" fillId="0" borderId="20" xfId="0" applyBorder="1" applyAlignment="1">
      <alignment/>
    </xf>
    <xf numFmtId="164" fontId="0" fillId="0" borderId="20" xfId="40" applyNumberFormat="1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72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19" xfId="0" applyFont="1" applyBorder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3" fontId="13" fillId="0" borderId="46" xfId="0" applyNumberFormat="1" applyFont="1" applyBorder="1" applyAlignment="1">
      <alignment horizontal="center" vertical="center" wrapText="1"/>
    </xf>
    <xf numFmtId="3" fontId="13" fillId="0" borderId="45" xfId="0" applyNumberFormat="1" applyFont="1" applyBorder="1" applyAlignment="1">
      <alignment horizontal="center" vertical="center" wrapText="1"/>
    </xf>
    <xf numFmtId="3" fontId="13" fillId="0" borderId="48" xfId="0" applyNumberFormat="1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/>
    </xf>
    <xf numFmtId="3" fontId="0" fillId="0" borderId="32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16" fillId="0" borderId="30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164" fontId="31" fillId="0" borderId="32" xfId="40" applyNumberFormat="1" applyFont="1" applyBorder="1" applyAlignment="1">
      <alignment horizontal="center"/>
    </xf>
    <xf numFmtId="164" fontId="31" fillId="0" borderId="41" xfId="40" applyNumberFormat="1" applyFont="1" applyBorder="1" applyAlignment="1">
      <alignment horizontal="center"/>
    </xf>
    <xf numFmtId="164" fontId="31" fillId="0" borderId="56" xfId="40" applyNumberFormat="1" applyFont="1" applyBorder="1" applyAlignment="1">
      <alignment horizontal="center"/>
    </xf>
    <xf numFmtId="164" fontId="31" fillId="0" borderId="54" xfId="40" applyNumberFormat="1" applyFont="1" applyBorder="1" applyAlignment="1">
      <alignment horizontal="center"/>
    </xf>
    <xf numFmtId="164" fontId="32" fillId="0" borderId="32" xfId="40" applyNumberFormat="1" applyFont="1" applyBorder="1" applyAlignment="1">
      <alignment horizontal="center"/>
    </xf>
    <xf numFmtId="164" fontId="32" fillId="0" borderId="41" xfId="4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142875</xdr:rowOff>
    </xdr:from>
    <xdr:to>
      <xdr:col>0</xdr:col>
      <xdr:colOff>1123950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142875</xdr:rowOff>
    </xdr:from>
    <xdr:to>
      <xdr:col>1</xdr:col>
      <xdr:colOff>438150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8.%20&#233;vi%20k&#246;lts&#233;gvet&#233;s\K&#246;lts&#233;gvet&#233;s%202018.&#233;vi%20sok%20t&#225;bl&#225;zat_sz&#225;mozott%20v&#233;gle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1140 Óvoda működtetés"/>
      <sheetName val="562912 Ovi étk."/>
      <sheetName val="562913 Isk.étk."/>
      <sheetName val="562917 Munkahelyi étk."/>
      <sheetName val="013350 Önkorm.v.gazd."/>
      <sheetName val="091120 Óvoda SNI"/>
      <sheetName val="091110 Szakmai óvoda"/>
      <sheetName val="889921 Szoc. étk."/>
      <sheetName val="889922 HSZG"/>
      <sheetName val="889924 Család és gyermekjólét"/>
      <sheetName val="900020 Önkorm.bevételei"/>
      <sheetName val="045160 Közutak üzemelt."/>
      <sheetName val="083030Egyéb kiadói tev."/>
      <sheetName val="013350 Önkorm.v.való g."/>
      <sheetName val="Nem lakóing bérbeadása"/>
      <sheetName val="066010 Zöldter-kezel."/>
      <sheetName val="011130 Önk. jogalkotás"/>
      <sheetName val="13360 Számv.könyvvizsg."/>
      <sheetName val="01130 Önkorm."/>
      <sheetName val="Vácrátót hivatal"/>
      <sheetName val="011220Adó, ill. besz."/>
      <sheetName val="016080 Kiem. áll. és önk. r."/>
      <sheetName val="Munka2"/>
      <sheetName val="018020Közp.ktgv.befiz."/>
      <sheetName val="06410 Közvilágítás"/>
      <sheetName val="066020 Város-és községgazd."/>
      <sheetName val="018010Önk.elsz.közp."/>
      <sheetName val="047410Ár- és belvízvéd."/>
      <sheetName val="811000 Épület üzemelt."/>
      <sheetName val="072112 Ügyelet"/>
      <sheetName val="074030 Védőnők"/>
      <sheetName val="074032 Ifjúságeü."/>
      <sheetName val="107060 egyéb szoc.ellát."/>
      <sheetName val="104051 Gyermekvéd."/>
      <sheetName val="084032 Civil szerv. program. t."/>
      <sheetName val="041233Hosszabb közf."/>
      <sheetName val="082044 Könyvtári szolg."/>
      <sheetName val="082091  Közműv. int.műk."/>
      <sheetName val="142 Közművelődi tev."/>
      <sheetName val="960302 Köztemető"/>
    </sheetNames>
    <sheetDataSet>
      <sheetData sheetId="0">
        <row r="29">
          <cell r="C29">
            <v>3464</v>
          </cell>
        </row>
        <row r="38">
          <cell r="C38">
            <v>756</v>
          </cell>
        </row>
        <row r="91">
          <cell r="C91">
            <v>10138</v>
          </cell>
        </row>
      </sheetData>
      <sheetData sheetId="1">
        <row r="37">
          <cell r="C37">
            <v>19365</v>
          </cell>
        </row>
        <row r="50">
          <cell r="C50">
            <v>3930</v>
          </cell>
        </row>
        <row r="103">
          <cell r="C103">
            <v>16069</v>
          </cell>
        </row>
        <row r="127">
          <cell r="C127">
            <v>5324</v>
          </cell>
        </row>
        <row r="130">
          <cell r="C130">
            <v>6470</v>
          </cell>
        </row>
      </sheetData>
      <sheetData sheetId="2">
        <row r="51">
          <cell r="C51">
            <v>21150</v>
          </cell>
        </row>
        <row r="83">
          <cell r="C83">
            <v>13955</v>
          </cell>
        </row>
        <row r="86">
          <cell r="C86">
            <v>4070</v>
          </cell>
        </row>
      </sheetData>
      <sheetData sheetId="3">
        <row r="25">
          <cell r="C25">
            <v>2934</v>
          </cell>
        </row>
        <row r="48">
          <cell r="C48">
            <v>4594</v>
          </cell>
        </row>
      </sheetData>
      <sheetData sheetId="4">
        <row r="21">
          <cell r="C21">
            <v>300</v>
          </cell>
        </row>
      </sheetData>
      <sheetData sheetId="5">
        <row r="16">
          <cell r="C16">
            <v>4040</v>
          </cell>
        </row>
        <row r="20">
          <cell r="C20">
            <v>709</v>
          </cell>
        </row>
      </sheetData>
      <sheetData sheetId="6">
        <row r="50">
          <cell r="C50">
            <v>93171</v>
          </cell>
        </row>
        <row r="65">
          <cell r="C65">
            <v>18476</v>
          </cell>
        </row>
        <row r="83">
          <cell r="C83">
            <v>1225</v>
          </cell>
        </row>
      </sheetData>
      <sheetData sheetId="7">
        <row r="29">
          <cell r="C29">
            <v>3823</v>
          </cell>
        </row>
        <row r="43">
          <cell r="C43">
            <v>2782</v>
          </cell>
        </row>
        <row r="45">
          <cell r="C45">
            <v>1043</v>
          </cell>
        </row>
      </sheetData>
      <sheetData sheetId="8">
        <row r="28">
          <cell r="C28">
            <v>5641</v>
          </cell>
        </row>
        <row r="46">
          <cell r="C46">
            <v>1124</v>
          </cell>
        </row>
        <row r="70">
          <cell r="C70">
            <v>93</v>
          </cell>
        </row>
      </sheetData>
      <sheetData sheetId="9">
        <row r="31">
          <cell r="C31">
            <v>7203</v>
          </cell>
        </row>
        <row r="41">
          <cell r="C41">
            <v>1385</v>
          </cell>
        </row>
        <row r="95">
          <cell r="C95">
            <v>1881</v>
          </cell>
        </row>
      </sheetData>
      <sheetData sheetId="11">
        <row r="21">
          <cell r="C21">
            <v>5000</v>
          </cell>
        </row>
        <row r="27">
          <cell r="C27">
            <v>60000</v>
          </cell>
        </row>
        <row r="38">
          <cell r="C38">
            <v>300</v>
          </cell>
        </row>
      </sheetData>
      <sheetData sheetId="12">
        <row r="18">
          <cell r="C18">
            <v>1701</v>
          </cell>
        </row>
      </sheetData>
      <sheetData sheetId="13">
        <row r="12">
          <cell r="C12">
            <v>1200</v>
          </cell>
        </row>
        <row r="42">
          <cell r="C42">
            <v>35250</v>
          </cell>
        </row>
      </sheetData>
      <sheetData sheetId="14">
        <row r="21">
          <cell r="C21">
            <v>7080</v>
          </cell>
        </row>
      </sheetData>
      <sheetData sheetId="15">
        <row r="23">
          <cell r="C23">
            <v>2000</v>
          </cell>
        </row>
        <row r="28">
          <cell r="C28">
            <v>1500</v>
          </cell>
        </row>
      </sheetData>
      <sheetData sheetId="16">
        <row r="36">
          <cell r="C36">
            <v>16780</v>
          </cell>
        </row>
        <row r="60">
          <cell r="C60">
            <v>3426</v>
          </cell>
        </row>
        <row r="91">
          <cell r="C91">
            <v>13242</v>
          </cell>
        </row>
        <row r="94">
          <cell r="C94">
            <v>0</v>
          </cell>
        </row>
        <row r="113">
          <cell r="C113">
            <v>1393</v>
          </cell>
        </row>
        <row r="123">
          <cell r="C123">
            <v>191</v>
          </cell>
        </row>
      </sheetData>
      <sheetData sheetId="17">
        <row r="24">
          <cell r="C24">
            <v>6795</v>
          </cell>
        </row>
        <row r="31">
          <cell r="C31">
            <v>1369</v>
          </cell>
        </row>
        <row r="45">
          <cell r="C45">
            <v>3381</v>
          </cell>
        </row>
      </sheetData>
      <sheetData sheetId="18">
        <row r="46">
          <cell r="C46">
            <v>57677</v>
          </cell>
        </row>
        <row r="58">
          <cell r="C58">
            <v>10256</v>
          </cell>
        </row>
        <row r="128">
          <cell r="C128">
            <v>17553</v>
          </cell>
        </row>
      </sheetData>
      <sheetData sheetId="19">
        <row r="70">
          <cell r="C70">
            <v>0</v>
          </cell>
        </row>
        <row r="72">
          <cell r="C72">
            <v>1545</v>
          </cell>
        </row>
      </sheetData>
      <sheetData sheetId="20">
        <row r="26">
          <cell r="D26">
            <v>10188</v>
          </cell>
        </row>
        <row r="36">
          <cell r="D36">
            <v>2123</v>
          </cell>
        </row>
      </sheetData>
      <sheetData sheetId="21">
        <row r="10">
          <cell r="C10">
            <v>150</v>
          </cell>
        </row>
        <row r="13">
          <cell r="C13">
            <v>26</v>
          </cell>
        </row>
        <row r="27">
          <cell r="C27">
            <v>1777</v>
          </cell>
        </row>
      </sheetData>
      <sheetData sheetId="23">
        <row r="25">
          <cell r="C25">
            <v>0</v>
          </cell>
        </row>
      </sheetData>
      <sheetData sheetId="24">
        <row r="22">
          <cell r="C22">
            <v>9555</v>
          </cell>
        </row>
      </sheetData>
      <sheetData sheetId="25">
        <row r="25">
          <cell r="C25">
            <v>4746</v>
          </cell>
        </row>
        <row r="35">
          <cell r="C35">
            <v>955</v>
          </cell>
        </row>
        <row r="73">
          <cell r="C73">
            <v>11030</v>
          </cell>
        </row>
        <row r="82">
          <cell r="C82">
            <v>1500</v>
          </cell>
        </row>
        <row r="87">
          <cell r="C87">
            <v>1984</v>
          </cell>
        </row>
      </sheetData>
      <sheetData sheetId="26">
        <row r="22">
          <cell r="D22">
            <v>296485</v>
          </cell>
        </row>
      </sheetData>
      <sheetData sheetId="27">
        <row r="19">
          <cell r="C19">
            <v>3500</v>
          </cell>
        </row>
      </sheetData>
      <sheetData sheetId="29">
        <row r="14">
          <cell r="C14">
            <v>12007</v>
          </cell>
        </row>
        <row r="36">
          <cell r="C36">
            <v>10094</v>
          </cell>
        </row>
      </sheetData>
      <sheetData sheetId="30">
        <row r="34">
          <cell r="C34">
            <v>8358</v>
          </cell>
        </row>
        <row r="45">
          <cell r="C45">
            <v>1543</v>
          </cell>
        </row>
        <row r="88">
          <cell r="C88">
            <v>1356</v>
          </cell>
        </row>
        <row r="100">
          <cell r="C100">
            <v>11057</v>
          </cell>
        </row>
      </sheetData>
      <sheetData sheetId="31">
        <row r="13">
          <cell r="C13">
            <v>270</v>
          </cell>
        </row>
        <row r="29">
          <cell r="C29">
            <v>270</v>
          </cell>
        </row>
      </sheetData>
      <sheetData sheetId="32">
        <row r="19">
          <cell r="C19">
            <v>20185</v>
          </cell>
        </row>
      </sheetData>
      <sheetData sheetId="33">
        <row r="14">
          <cell r="C14">
            <v>615</v>
          </cell>
        </row>
      </sheetData>
      <sheetData sheetId="34">
        <row r="20">
          <cell r="C20">
            <v>920</v>
          </cell>
        </row>
      </sheetData>
      <sheetData sheetId="35">
        <row r="21">
          <cell r="C21">
            <v>270</v>
          </cell>
        </row>
        <row r="29">
          <cell r="C29">
            <v>30</v>
          </cell>
        </row>
        <row r="32">
          <cell r="C32">
            <v>555</v>
          </cell>
        </row>
      </sheetData>
      <sheetData sheetId="36">
        <row r="18">
          <cell r="C18">
            <v>130</v>
          </cell>
        </row>
        <row r="24">
          <cell r="C24">
            <v>32</v>
          </cell>
        </row>
        <row r="31">
          <cell r="C31">
            <v>100</v>
          </cell>
        </row>
      </sheetData>
      <sheetData sheetId="37">
        <row r="22">
          <cell r="C22">
            <v>3146</v>
          </cell>
        </row>
        <row r="32">
          <cell r="C32">
            <v>586</v>
          </cell>
        </row>
        <row r="74">
          <cell r="C74">
            <v>1697</v>
          </cell>
        </row>
      </sheetData>
      <sheetData sheetId="38">
        <row r="20">
          <cell r="C20">
            <v>3500</v>
          </cell>
        </row>
      </sheetData>
      <sheetData sheetId="39">
        <row r="19">
          <cell r="C19">
            <v>2833</v>
          </cell>
        </row>
        <row r="28">
          <cell r="C28">
            <v>597</v>
          </cell>
        </row>
        <row r="59">
          <cell r="C59">
            <v>2833</v>
          </cell>
        </row>
        <row r="75">
          <cell r="C75">
            <v>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A93"/>
  <sheetViews>
    <sheetView tabSelected="1" view="pageBreakPreview" zoomScaleSheetLayoutView="100" zoomScalePageLayoutView="0" workbookViewId="0" topLeftCell="A31">
      <selection activeCell="L44" sqref="L44"/>
    </sheetView>
  </sheetViews>
  <sheetFormatPr defaultColWidth="9.00390625" defaultRowHeight="12.75"/>
  <cols>
    <col min="5" max="5" width="16.375" style="0" customWidth="1"/>
    <col min="6" max="6" width="11.625" style="0" customWidth="1"/>
    <col min="7" max="7" width="18.25390625" style="0" customWidth="1"/>
  </cols>
  <sheetData>
    <row r="1" spans="1:7" ht="25.5">
      <c r="A1" s="19"/>
      <c r="B1" s="20"/>
      <c r="C1" s="468" t="s">
        <v>384</v>
      </c>
      <c r="D1" s="468"/>
      <c r="E1" s="468"/>
      <c r="F1" s="468"/>
      <c r="G1" s="55" t="s">
        <v>16</v>
      </c>
    </row>
    <row r="2" spans="1:7" ht="12.75">
      <c r="A2" s="23"/>
      <c r="B2" s="1"/>
      <c r="C2" s="469"/>
      <c r="D2" s="469"/>
      <c r="E2" s="469"/>
      <c r="F2" s="469"/>
      <c r="G2" s="56"/>
    </row>
    <row r="3" spans="1:7" ht="13.5" thickBot="1">
      <c r="A3" s="21"/>
      <c r="B3" s="22"/>
      <c r="C3" s="22"/>
      <c r="D3" s="22"/>
      <c r="E3" s="22"/>
      <c r="F3" s="22"/>
      <c r="G3" s="57" t="s">
        <v>15</v>
      </c>
    </row>
    <row r="4" spans="1:7" ht="33" customHeight="1" thickBot="1">
      <c r="A4" s="510" t="s">
        <v>0</v>
      </c>
      <c r="B4" s="511"/>
      <c r="C4" s="511"/>
      <c r="D4" s="511"/>
      <c r="E4" s="46"/>
      <c r="F4" s="47" t="s">
        <v>169</v>
      </c>
      <c r="G4" s="47" t="s">
        <v>387</v>
      </c>
    </row>
    <row r="5" spans="1:7" ht="12.75">
      <c r="A5" s="19"/>
      <c r="B5" s="20"/>
      <c r="C5" s="20"/>
      <c r="D5" s="20"/>
      <c r="E5" s="15"/>
      <c r="F5" s="12"/>
      <c r="G5" s="12"/>
    </row>
    <row r="6" spans="1:7" ht="12.75">
      <c r="A6" s="512" t="s">
        <v>1</v>
      </c>
      <c r="B6" s="508"/>
      <c r="C6" s="508"/>
      <c r="D6" s="508"/>
      <c r="E6" s="509"/>
      <c r="F6" s="13"/>
      <c r="G6" s="13"/>
    </row>
    <row r="7" spans="1:7" ht="12.75">
      <c r="A7" s="23"/>
      <c r="B7" s="1"/>
      <c r="C7" s="1"/>
      <c r="D7" s="1"/>
      <c r="E7" s="16"/>
      <c r="F7" s="13"/>
      <c r="G7" s="13"/>
    </row>
    <row r="8" spans="1:7" ht="12.75">
      <c r="A8" s="512" t="s">
        <v>2</v>
      </c>
      <c r="B8" s="508"/>
      <c r="C8" s="508"/>
      <c r="D8" s="508"/>
      <c r="E8" s="509"/>
      <c r="F8" s="13"/>
      <c r="G8" s="13"/>
    </row>
    <row r="9" spans="1:7" ht="12.75">
      <c r="A9" s="23"/>
      <c r="B9" s="1"/>
      <c r="C9" s="1"/>
      <c r="D9" s="1"/>
      <c r="E9" s="16"/>
      <c r="F9" s="13"/>
      <c r="G9" s="13"/>
    </row>
    <row r="10" spans="1:7" ht="12.75">
      <c r="A10" s="481" t="s">
        <v>131</v>
      </c>
      <c r="B10" s="482"/>
      <c r="C10" s="482"/>
      <c r="D10" s="482"/>
      <c r="E10" s="483"/>
      <c r="F10" s="13"/>
      <c r="G10" s="60">
        <v>0</v>
      </c>
    </row>
    <row r="11" spans="1:7" ht="12.75">
      <c r="A11" s="481" t="s">
        <v>151</v>
      </c>
      <c r="B11" s="482"/>
      <c r="C11" s="482"/>
      <c r="D11" s="482"/>
      <c r="E11" s="483"/>
      <c r="F11" s="13"/>
      <c r="G11" s="60">
        <v>0</v>
      </c>
    </row>
    <row r="12" spans="1:7" ht="12.75">
      <c r="A12" s="35" t="s">
        <v>363</v>
      </c>
      <c r="B12" s="3"/>
      <c r="C12" s="3"/>
      <c r="D12" s="3"/>
      <c r="E12" s="26"/>
      <c r="F12" s="13"/>
      <c r="G12" s="60">
        <v>19279</v>
      </c>
    </row>
    <row r="13" spans="1:7" ht="12.75">
      <c r="A13" s="35" t="s">
        <v>3</v>
      </c>
      <c r="B13" s="3"/>
      <c r="C13" s="3"/>
      <c r="D13" s="3"/>
      <c r="E13" s="26"/>
      <c r="F13" s="13"/>
      <c r="G13" s="60">
        <f>'3. m'!K10</f>
        <v>4594</v>
      </c>
    </row>
    <row r="14" spans="1:7" ht="13.5" thickBot="1">
      <c r="A14" s="35" t="s">
        <v>4</v>
      </c>
      <c r="B14" s="3"/>
      <c r="C14" s="3"/>
      <c r="D14" s="3"/>
      <c r="E14" s="26"/>
      <c r="F14" s="14"/>
      <c r="G14" s="209">
        <f>'3. m'!K17</f>
        <v>2782</v>
      </c>
    </row>
    <row r="15" spans="1:7" ht="15" thickBot="1">
      <c r="A15" s="7" t="s">
        <v>20</v>
      </c>
      <c r="B15" s="10"/>
      <c r="C15" s="10"/>
      <c r="D15" s="10"/>
      <c r="E15" s="39"/>
      <c r="F15" s="42"/>
      <c r="G15" s="210">
        <f>SUM(G10:G14)</f>
        <v>26655</v>
      </c>
    </row>
    <row r="16" spans="1:7" ht="15" thickBot="1">
      <c r="A16" s="9"/>
      <c r="B16" s="1"/>
      <c r="C16" s="1"/>
      <c r="D16" s="1"/>
      <c r="E16" s="2"/>
      <c r="F16" s="41"/>
      <c r="G16" s="211"/>
    </row>
    <row r="17" spans="1:7" ht="18" customHeight="1" thickBot="1">
      <c r="A17" s="478" t="s">
        <v>5</v>
      </c>
      <c r="B17" s="479"/>
      <c r="C17" s="479"/>
      <c r="D17" s="479"/>
      <c r="E17" s="480"/>
      <c r="F17" s="40"/>
      <c r="G17" s="212"/>
    </row>
    <row r="18" spans="1:7" ht="12.75">
      <c r="A18" s="19"/>
      <c r="B18" s="20"/>
      <c r="C18" s="20"/>
      <c r="D18" s="20"/>
      <c r="E18" s="15"/>
      <c r="F18" s="12"/>
      <c r="G18" s="169"/>
    </row>
    <row r="19" spans="1:7" ht="12.75">
      <c r="A19" s="481" t="s">
        <v>6</v>
      </c>
      <c r="B19" s="482"/>
      <c r="C19" s="482"/>
      <c r="D19" s="482"/>
      <c r="E19" s="483"/>
      <c r="F19" s="13"/>
      <c r="G19" s="436">
        <v>31600</v>
      </c>
    </row>
    <row r="20" spans="1:7" ht="12.75">
      <c r="A20" s="481" t="s">
        <v>7</v>
      </c>
      <c r="B20" s="482"/>
      <c r="C20" s="482"/>
      <c r="D20" s="482"/>
      <c r="E20" s="483"/>
      <c r="F20" s="13"/>
      <c r="G20" s="436">
        <v>59000</v>
      </c>
    </row>
    <row r="21" spans="1:7" ht="12.75">
      <c r="A21" s="481" t="s">
        <v>19</v>
      </c>
      <c r="B21" s="482"/>
      <c r="C21" s="482"/>
      <c r="D21" s="482"/>
      <c r="E21" s="483"/>
      <c r="F21" s="13"/>
      <c r="G21" s="436">
        <v>0</v>
      </c>
    </row>
    <row r="22" spans="1:7" ht="12.75">
      <c r="A22" s="484" t="s">
        <v>22</v>
      </c>
      <c r="B22" s="485"/>
      <c r="C22" s="485"/>
      <c r="D22" s="485"/>
      <c r="E22" s="486"/>
      <c r="F22" s="13"/>
      <c r="G22" s="436">
        <v>0</v>
      </c>
    </row>
    <row r="23" spans="1:7" ht="12.75">
      <c r="A23" s="484" t="s">
        <v>23</v>
      </c>
      <c r="B23" s="485"/>
      <c r="C23" s="485"/>
      <c r="D23" s="485"/>
      <c r="E23" s="486"/>
      <c r="F23" s="13"/>
      <c r="G23" s="436">
        <v>0</v>
      </c>
    </row>
    <row r="24" spans="1:7" ht="13.5" thickBot="1">
      <c r="A24" s="21" t="s">
        <v>364</v>
      </c>
      <c r="B24" s="22"/>
      <c r="C24" s="22"/>
      <c r="D24" s="22"/>
      <c r="E24" s="38"/>
      <c r="F24" s="14"/>
      <c r="G24" s="209">
        <v>550</v>
      </c>
    </row>
    <row r="25" spans="1:7" ht="13.5" thickBot="1">
      <c r="A25" s="478" t="s">
        <v>8</v>
      </c>
      <c r="B25" s="491"/>
      <c r="C25" s="491"/>
      <c r="D25" s="491"/>
      <c r="E25" s="492"/>
      <c r="F25" s="43"/>
      <c r="G25" s="213"/>
    </row>
    <row r="26" spans="1:7" ht="12.75">
      <c r="A26" s="19"/>
      <c r="B26" s="20"/>
      <c r="C26" s="20"/>
      <c r="D26" s="20"/>
      <c r="E26" s="15"/>
      <c r="F26" s="12"/>
      <c r="G26" s="169"/>
    </row>
    <row r="27" spans="1:7" ht="12.75">
      <c r="A27" s="481"/>
      <c r="B27" s="482"/>
      <c r="C27" s="482"/>
      <c r="D27" s="482"/>
      <c r="E27" s="483"/>
      <c r="F27" s="13"/>
      <c r="G27" s="436"/>
    </row>
    <row r="28" spans="1:7" ht="12.75">
      <c r="A28" s="481" t="s">
        <v>26</v>
      </c>
      <c r="B28" s="482"/>
      <c r="C28" s="482"/>
      <c r="D28" s="482"/>
      <c r="E28" s="483"/>
      <c r="F28" s="13"/>
      <c r="G28" s="436">
        <v>17400</v>
      </c>
    </row>
    <row r="29" spans="1:7" ht="13.5" thickBot="1">
      <c r="A29" s="36"/>
      <c r="B29" s="37"/>
      <c r="C29" s="37"/>
      <c r="D29" s="37"/>
      <c r="E29" s="38"/>
      <c r="F29" s="14"/>
      <c r="G29" s="209"/>
    </row>
    <row r="30" spans="1:7" ht="13.5" thickBot="1">
      <c r="A30" s="478" t="s">
        <v>141</v>
      </c>
      <c r="B30" s="491"/>
      <c r="C30" s="491"/>
      <c r="D30" s="491"/>
      <c r="E30" s="491"/>
      <c r="F30" s="466"/>
      <c r="G30" s="467"/>
    </row>
    <row r="31" spans="1:7" ht="12.75">
      <c r="A31" s="25"/>
      <c r="B31" s="4"/>
      <c r="C31" s="4"/>
      <c r="D31" s="4"/>
      <c r="E31" s="4"/>
      <c r="F31" s="13"/>
      <c r="G31" s="60"/>
    </row>
    <row r="32" spans="1:7" ht="12.75">
      <c r="A32" s="35" t="s">
        <v>9</v>
      </c>
      <c r="B32" s="3"/>
      <c r="C32" s="3"/>
      <c r="D32" s="3"/>
      <c r="E32" s="3"/>
      <c r="F32" s="13"/>
      <c r="G32" s="436">
        <v>0</v>
      </c>
    </row>
    <row r="33" spans="1:7" ht="12.75">
      <c r="A33" s="35" t="s">
        <v>10</v>
      </c>
      <c r="B33" s="3"/>
      <c r="C33" s="3"/>
      <c r="D33" s="3"/>
      <c r="E33" s="3"/>
      <c r="F33" s="13"/>
      <c r="G33" s="60">
        <v>0</v>
      </c>
    </row>
    <row r="34" spans="1:7" ht="12.75">
      <c r="A34" s="35" t="s">
        <v>140</v>
      </c>
      <c r="B34" s="3"/>
      <c r="C34" s="3"/>
      <c r="D34" s="3"/>
      <c r="E34" s="3"/>
      <c r="F34" s="13"/>
      <c r="G34" s="60">
        <v>0</v>
      </c>
    </row>
    <row r="35" spans="1:7" ht="12.75">
      <c r="A35" s="35" t="s">
        <v>367</v>
      </c>
      <c r="B35" s="3"/>
      <c r="C35" s="3"/>
      <c r="D35" s="3"/>
      <c r="E35" s="3"/>
      <c r="F35" s="13"/>
      <c r="G35" s="60">
        <v>1260</v>
      </c>
    </row>
    <row r="36" spans="1:7" ht="12.75">
      <c r="A36" s="35" t="s">
        <v>365</v>
      </c>
      <c r="B36" s="3"/>
      <c r="C36" s="3"/>
      <c r="D36" s="3"/>
      <c r="E36" s="3"/>
      <c r="F36" s="13"/>
      <c r="G36" s="60">
        <v>11873</v>
      </c>
    </row>
    <row r="37" spans="1:7" s="1" customFormat="1" ht="12.75">
      <c r="A37" s="484" t="s">
        <v>366</v>
      </c>
      <c r="B37" s="485"/>
      <c r="C37" s="485"/>
      <c r="D37" s="485"/>
      <c r="E37" s="485"/>
      <c r="F37" s="13"/>
      <c r="G37" s="60">
        <v>2868</v>
      </c>
    </row>
    <row r="38" spans="1:7" s="1" customFormat="1" ht="12.75">
      <c r="A38" s="505" t="s">
        <v>370</v>
      </c>
      <c r="B38" s="506"/>
      <c r="C38" s="506"/>
      <c r="D38" s="506"/>
      <c r="E38" s="506"/>
      <c r="F38" s="13"/>
      <c r="G38" s="60">
        <v>582</v>
      </c>
    </row>
    <row r="39" spans="1:7" s="1" customFormat="1" ht="13.5" thickBot="1">
      <c r="A39" s="53"/>
      <c r="B39" s="54"/>
      <c r="C39" s="54"/>
      <c r="D39" s="54"/>
      <c r="E39" s="54"/>
      <c r="F39" s="14"/>
      <c r="G39" s="209"/>
    </row>
    <row r="40" spans="1:7" s="1" customFormat="1" ht="17.25" customHeight="1" thickBot="1">
      <c r="A40" s="44" t="s">
        <v>28</v>
      </c>
      <c r="B40" s="20"/>
      <c r="C40" s="20"/>
      <c r="D40" s="20"/>
      <c r="E40" s="15"/>
      <c r="F40" s="179"/>
      <c r="G40" s="214">
        <f>SUM(G38,G37,G36,G35,G28,G24,G20,G19)</f>
        <v>125133</v>
      </c>
    </row>
    <row r="41" spans="1:7" ht="20.25" customHeight="1" thickBot="1">
      <c r="A41" s="502" t="s">
        <v>18</v>
      </c>
      <c r="B41" s="503"/>
      <c r="C41" s="503"/>
      <c r="D41" s="503"/>
      <c r="E41" s="504"/>
      <c r="F41" s="18"/>
      <c r="G41" s="61">
        <f>SUM(G40,G15)</f>
        <v>151788</v>
      </c>
    </row>
    <row r="42" spans="1:7" s="1" customFormat="1" ht="12.75">
      <c r="A42" s="180"/>
      <c r="B42" s="99"/>
      <c r="C42" s="99"/>
      <c r="D42" s="99"/>
      <c r="E42" s="181"/>
      <c r="F42" s="28"/>
      <c r="G42" s="68"/>
    </row>
    <row r="43" spans="1:7" ht="13.5" thickBot="1">
      <c r="A43" s="496" t="s">
        <v>11</v>
      </c>
      <c r="B43" s="497"/>
      <c r="C43" s="497"/>
      <c r="D43" s="497"/>
      <c r="E43" s="498"/>
      <c r="F43" s="14"/>
      <c r="G43" s="209"/>
    </row>
    <row r="44" spans="1:7" ht="13.5" thickBot="1">
      <c r="A44" s="25"/>
      <c r="B44" s="4"/>
      <c r="C44" s="4"/>
      <c r="D44" s="4"/>
      <c r="E44" s="452"/>
      <c r="F44" s="13"/>
      <c r="G44" s="60"/>
    </row>
    <row r="45" spans="1:7" ht="12.75">
      <c r="A45" s="475" t="s">
        <v>177</v>
      </c>
      <c r="B45" s="476"/>
      <c r="C45" s="476"/>
      <c r="D45" s="476"/>
      <c r="E45" s="477"/>
      <c r="F45" s="12"/>
      <c r="G45" s="169"/>
    </row>
    <row r="46" spans="1:7" ht="12.75">
      <c r="A46" s="52"/>
      <c r="B46" s="171"/>
      <c r="C46" s="171"/>
      <c r="D46" s="171"/>
      <c r="E46" s="172"/>
      <c r="F46" s="13"/>
      <c r="G46" s="60"/>
    </row>
    <row r="47" spans="1:7" ht="12.75">
      <c r="A47" s="481" t="s">
        <v>178</v>
      </c>
      <c r="B47" s="482"/>
      <c r="C47" s="482"/>
      <c r="D47" s="482"/>
      <c r="E47" s="483"/>
      <c r="F47" s="13"/>
      <c r="G47" s="411">
        <v>107997</v>
      </c>
    </row>
    <row r="48" spans="1:7" ht="12.75">
      <c r="A48" s="481" t="s">
        <v>179</v>
      </c>
      <c r="B48" s="482"/>
      <c r="C48" s="482"/>
      <c r="D48" s="482"/>
      <c r="E48" s="483"/>
      <c r="F48" s="13"/>
      <c r="G48" s="411">
        <v>107528</v>
      </c>
    </row>
    <row r="49" spans="1:7" ht="12.75">
      <c r="A49" s="23" t="s">
        <v>320</v>
      </c>
      <c r="B49" s="1"/>
      <c r="C49" s="1"/>
      <c r="D49" s="1"/>
      <c r="E49" s="16"/>
      <c r="F49" s="13"/>
      <c r="G49" s="412">
        <v>74103</v>
      </c>
    </row>
    <row r="50" spans="1:7" ht="12.75">
      <c r="A50" s="35" t="s">
        <v>180</v>
      </c>
      <c r="B50" s="3"/>
      <c r="C50" s="3"/>
      <c r="D50" s="3"/>
      <c r="E50" s="26"/>
      <c r="F50" s="13"/>
      <c r="G50" s="411">
        <v>5825</v>
      </c>
    </row>
    <row r="51" spans="1:7" ht="12.75">
      <c r="A51" s="35" t="s">
        <v>321</v>
      </c>
      <c r="B51" s="3"/>
      <c r="C51" s="3"/>
      <c r="D51" s="3"/>
      <c r="E51" s="26"/>
      <c r="F51" s="13"/>
      <c r="G51" s="356">
        <v>1196</v>
      </c>
    </row>
    <row r="52" spans="1:7" ht="12.75">
      <c r="A52" s="35" t="s">
        <v>368</v>
      </c>
      <c r="B52" s="3"/>
      <c r="C52" s="3"/>
      <c r="D52" s="3"/>
      <c r="E52" s="26"/>
      <c r="F52" s="13"/>
      <c r="G52" s="356">
        <v>461</v>
      </c>
    </row>
    <row r="53" spans="1:7" ht="13.5" thickBot="1">
      <c r="A53" s="36" t="s">
        <v>369</v>
      </c>
      <c r="B53" s="37"/>
      <c r="C53" s="37"/>
      <c r="D53" s="37"/>
      <c r="E53" s="38"/>
      <c r="F53" s="13"/>
      <c r="G53" s="60">
        <v>10395</v>
      </c>
    </row>
    <row r="54" spans="1:7" ht="16.5" customHeight="1" thickBot="1">
      <c r="A54" s="478" t="s">
        <v>12</v>
      </c>
      <c r="B54" s="487"/>
      <c r="C54" s="487"/>
      <c r="D54" s="487"/>
      <c r="E54" s="487"/>
      <c r="F54" s="18"/>
      <c r="G54" s="61">
        <f>SUM(G47:G53)</f>
        <v>307505</v>
      </c>
    </row>
    <row r="55" spans="1:7" ht="26.25" customHeight="1" thickBot="1">
      <c r="A55" s="19"/>
      <c r="B55" s="20"/>
      <c r="C55" s="468" t="s">
        <v>388</v>
      </c>
      <c r="D55" s="468"/>
      <c r="E55" s="468"/>
      <c r="F55" s="470"/>
      <c r="G55" s="50" t="s">
        <v>17</v>
      </c>
    </row>
    <row r="56" spans="1:7" ht="12.75">
      <c r="A56" s="23"/>
      <c r="B56" s="1"/>
      <c r="C56" s="469"/>
      <c r="D56" s="469"/>
      <c r="E56" s="469"/>
      <c r="F56" s="471"/>
      <c r="G56" s="34"/>
    </row>
    <row r="57" spans="1:7" ht="13.5" thickBot="1">
      <c r="A57" s="21"/>
      <c r="B57" s="22"/>
      <c r="C57" s="22"/>
      <c r="D57" s="22"/>
      <c r="E57" s="22"/>
      <c r="F57" s="17"/>
      <c r="G57" s="458" t="s">
        <v>15</v>
      </c>
    </row>
    <row r="58" spans="1:7" ht="12.75">
      <c r="A58" s="19"/>
      <c r="B58" s="20"/>
      <c r="C58" s="20"/>
      <c r="D58" s="20"/>
      <c r="E58" s="15"/>
      <c r="F58" s="19"/>
      <c r="G58" s="12"/>
    </row>
    <row r="59" spans="1:7" ht="12.75">
      <c r="A59" s="23"/>
      <c r="B59" s="1"/>
      <c r="C59" s="1"/>
      <c r="D59" s="1"/>
      <c r="E59" s="16"/>
      <c r="F59" s="23"/>
      <c r="G59" s="13"/>
    </row>
    <row r="60" spans="1:7" ht="15.75" customHeight="1">
      <c r="A60" s="472" t="s">
        <v>27</v>
      </c>
      <c r="B60" s="473"/>
      <c r="C60" s="473"/>
      <c r="D60" s="473"/>
      <c r="E60" s="474"/>
      <c r="F60" s="48" t="s">
        <v>24</v>
      </c>
      <c r="G60" s="28" t="s">
        <v>21</v>
      </c>
    </row>
    <row r="61" spans="1:7" ht="12.75">
      <c r="A61" s="185"/>
      <c r="B61" s="171"/>
      <c r="C61" s="3"/>
      <c r="D61" s="3"/>
      <c r="E61" s="26"/>
      <c r="F61" s="48"/>
      <c r="G61" s="29"/>
    </row>
    <row r="62" spans="1:7" ht="12.75">
      <c r="A62" s="507"/>
      <c r="B62" s="508"/>
      <c r="C62" s="508"/>
      <c r="D62" s="508"/>
      <c r="E62" s="509"/>
      <c r="F62" s="48"/>
      <c r="G62" s="29"/>
    </row>
    <row r="63" spans="1:7" ht="12.75">
      <c r="A63" s="27" t="s">
        <v>229</v>
      </c>
      <c r="B63" s="11"/>
      <c r="C63" s="11"/>
      <c r="D63" s="11"/>
      <c r="E63" s="24"/>
      <c r="F63" s="49"/>
      <c r="G63" s="72">
        <v>9200</v>
      </c>
    </row>
    <row r="64" spans="1:7" ht="12.75">
      <c r="A64" s="448" t="s">
        <v>371</v>
      </c>
      <c r="B64" s="11"/>
      <c r="C64" s="11"/>
      <c r="D64" s="11"/>
      <c r="E64" s="24"/>
      <c r="F64" s="49"/>
      <c r="G64" s="72">
        <v>14704</v>
      </c>
    </row>
    <row r="65" spans="1:7" ht="12.75">
      <c r="A65" s="448" t="s">
        <v>372</v>
      </c>
      <c r="B65" s="11"/>
      <c r="C65" s="11"/>
      <c r="D65" s="11"/>
      <c r="E65" s="24"/>
      <c r="F65" s="449"/>
      <c r="G65" s="72">
        <v>4439</v>
      </c>
    </row>
    <row r="66" spans="1:7" ht="13.5" thickBot="1">
      <c r="A66" s="448"/>
      <c r="B66" s="11"/>
      <c r="C66" s="11"/>
      <c r="D66" s="11"/>
      <c r="E66" s="24"/>
      <c r="F66" s="449"/>
      <c r="G66" s="215"/>
    </row>
    <row r="67" spans="1:7" ht="13.5" thickBot="1">
      <c r="A67" s="488" t="s">
        <v>25</v>
      </c>
      <c r="B67" s="489"/>
      <c r="C67" s="489"/>
      <c r="D67" s="489"/>
      <c r="E67" s="490"/>
      <c r="F67" s="18"/>
      <c r="G67" s="459">
        <f>SUM(G62:G65)</f>
        <v>28343</v>
      </c>
    </row>
    <row r="68" spans="1:7" ht="12.75">
      <c r="A68" s="31"/>
      <c r="B68" s="30"/>
      <c r="C68" s="30"/>
      <c r="D68" s="30"/>
      <c r="E68" s="32"/>
      <c r="F68" s="33"/>
      <c r="G68" s="173"/>
    </row>
    <row r="69" spans="1:7" ht="13.5" thickBot="1">
      <c r="A69" s="21"/>
      <c r="B69" s="22"/>
      <c r="C69" s="22"/>
      <c r="D69" s="22"/>
      <c r="E69" s="17"/>
      <c r="F69" s="17"/>
      <c r="G69" s="60"/>
    </row>
    <row r="70" spans="1:7" ht="13.5" thickBot="1">
      <c r="A70" s="478" t="s">
        <v>13</v>
      </c>
      <c r="B70" s="491"/>
      <c r="C70" s="491"/>
      <c r="D70" s="491"/>
      <c r="E70" s="492"/>
      <c r="F70" s="466"/>
      <c r="G70" s="169"/>
    </row>
    <row r="71" spans="1:7" ht="12.75">
      <c r="A71" s="19"/>
      <c r="B71" s="20"/>
      <c r="C71" s="20"/>
      <c r="D71" s="20"/>
      <c r="E71" s="20"/>
      <c r="F71" s="12"/>
      <c r="G71" s="461"/>
    </row>
    <row r="72" spans="1:7" ht="12.75">
      <c r="A72" s="481"/>
      <c r="B72" s="482"/>
      <c r="C72" s="482"/>
      <c r="D72" s="482"/>
      <c r="E72" s="482"/>
      <c r="F72" s="13"/>
      <c r="G72" s="462"/>
    </row>
    <row r="73" spans="1:7" ht="12.75">
      <c r="A73" s="481" t="s">
        <v>181</v>
      </c>
      <c r="B73" s="482"/>
      <c r="C73" s="482"/>
      <c r="D73" s="482"/>
      <c r="E73" s="482"/>
      <c r="F73" s="13"/>
      <c r="G73" s="463">
        <f>'3. m'!O37</f>
        <v>10094</v>
      </c>
    </row>
    <row r="74" spans="1:7" ht="12.75">
      <c r="A74" s="481" t="s">
        <v>182</v>
      </c>
      <c r="B74" s="482"/>
      <c r="C74" s="482"/>
      <c r="D74" s="482"/>
      <c r="E74" s="482"/>
      <c r="F74" s="13"/>
      <c r="G74" s="464">
        <f>'3. m'!N38+'3. m'!N39</f>
        <v>11327</v>
      </c>
    </row>
    <row r="75" spans="1:7" ht="12.75">
      <c r="A75" s="35" t="s">
        <v>183</v>
      </c>
      <c r="B75" s="3"/>
      <c r="C75" s="3"/>
      <c r="D75" s="3"/>
      <c r="E75" s="3"/>
      <c r="F75" s="13"/>
      <c r="G75" s="465">
        <v>0</v>
      </c>
    </row>
    <row r="76" spans="1:7" ht="12.75">
      <c r="A76" s="35" t="s">
        <v>306</v>
      </c>
      <c r="B76" s="3"/>
      <c r="C76" s="3"/>
      <c r="D76" s="3"/>
      <c r="E76" s="3"/>
      <c r="F76" s="13"/>
      <c r="G76" s="464">
        <v>0</v>
      </c>
    </row>
    <row r="77" spans="1:7" ht="12.75">
      <c r="A77" s="481" t="s">
        <v>307</v>
      </c>
      <c r="B77" s="482"/>
      <c r="C77" s="482"/>
      <c r="D77" s="482"/>
      <c r="E77" s="482"/>
      <c r="F77" s="13"/>
      <c r="G77" s="464">
        <v>0</v>
      </c>
    </row>
    <row r="78" spans="1:7" ht="12.75">
      <c r="A78" s="35" t="s">
        <v>373</v>
      </c>
      <c r="B78" s="3"/>
      <c r="C78" s="3"/>
      <c r="D78" s="3"/>
      <c r="E78" s="3"/>
      <c r="F78" s="13"/>
      <c r="G78" s="464">
        <v>10540</v>
      </c>
    </row>
    <row r="79" spans="1:7" ht="12.75">
      <c r="A79" s="481" t="s">
        <v>308</v>
      </c>
      <c r="B79" s="482"/>
      <c r="C79" s="482"/>
      <c r="D79" s="482"/>
      <c r="E79" s="482"/>
      <c r="F79" s="13"/>
      <c r="G79" s="464">
        <v>1043</v>
      </c>
    </row>
    <row r="80" spans="1:7" ht="12.75">
      <c r="A80" s="35" t="s">
        <v>374</v>
      </c>
      <c r="B80" s="3"/>
      <c r="C80" s="3"/>
      <c r="D80" s="3"/>
      <c r="E80" s="3"/>
      <c r="F80" s="13"/>
      <c r="G80" s="464">
        <v>3475</v>
      </c>
    </row>
    <row r="81" spans="1:7" ht="12.75">
      <c r="A81" s="35" t="s">
        <v>375</v>
      </c>
      <c r="B81" s="3"/>
      <c r="C81" s="3"/>
      <c r="D81" s="3"/>
      <c r="E81" s="3"/>
      <c r="F81" s="13"/>
      <c r="G81" s="464">
        <v>1283</v>
      </c>
    </row>
    <row r="82" spans="1:7" ht="13.5" thickBot="1">
      <c r="A82" s="35" t="s">
        <v>376</v>
      </c>
      <c r="B82" s="3"/>
      <c r="C82" s="3"/>
      <c r="D82" s="3"/>
      <c r="E82" s="3"/>
      <c r="F82" s="14"/>
      <c r="G82" s="464">
        <v>1627</v>
      </c>
    </row>
    <row r="83" spans="1:7" ht="15.75" customHeight="1" thickBot="1">
      <c r="A83" s="460" t="s">
        <v>31</v>
      </c>
      <c r="B83" s="450"/>
      <c r="C83" s="450"/>
      <c r="D83" s="10"/>
      <c r="E83" s="451"/>
      <c r="F83" s="18"/>
      <c r="G83" s="457">
        <f>SUM(G73:G82)</f>
        <v>39389</v>
      </c>
    </row>
    <row r="84" spans="1:7" ht="15.75" thickBot="1">
      <c r="A84" s="357" t="s">
        <v>29</v>
      </c>
      <c r="B84" s="354"/>
      <c r="C84" s="354"/>
      <c r="D84" s="354"/>
      <c r="E84" s="355"/>
      <c r="F84" s="208"/>
      <c r="G84" s="389">
        <f>SUM(G83,G67,G54,G41)</f>
        <v>527025</v>
      </c>
    </row>
    <row r="85" spans="1:7" ht="15.75" customHeight="1">
      <c r="A85" s="51" t="s">
        <v>30</v>
      </c>
      <c r="B85" s="20"/>
      <c r="C85" s="20"/>
      <c r="D85" s="20"/>
      <c r="E85" s="15"/>
      <c r="F85" s="13"/>
      <c r="G85" s="169"/>
    </row>
    <row r="86" spans="1:7" ht="15.75" customHeight="1">
      <c r="A86" s="98" t="s">
        <v>185</v>
      </c>
      <c r="B86" s="6"/>
      <c r="C86" s="6"/>
      <c r="D86" s="6"/>
      <c r="E86" s="33"/>
      <c r="F86" s="28"/>
      <c r="G86" s="68"/>
    </row>
    <row r="87" spans="1:7" ht="15.75" customHeight="1">
      <c r="A87" s="48" t="s">
        <v>348</v>
      </c>
      <c r="B87" s="6"/>
      <c r="C87" s="6"/>
      <c r="D87" s="6"/>
      <c r="E87" s="33"/>
      <c r="F87" s="28"/>
      <c r="G87" s="68">
        <v>210923</v>
      </c>
    </row>
    <row r="88" spans="1:7" ht="15.75" customHeight="1">
      <c r="A88" s="98" t="s">
        <v>186</v>
      </c>
      <c r="B88" s="6"/>
      <c r="C88" s="6"/>
      <c r="D88" s="6"/>
      <c r="E88" s="33"/>
      <c r="F88" s="28"/>
      <c r="G88" s="68"/>
    </row>
    <row r="89" spans="1:7" ht="12.75">
      <c r="A89" s="23" t="s">
        <v>32</v>
      </c>
      <c r="B89" s="1"/>
      <c r="C89" s="1"/>
      <c r="D89" s="1"/>
      <c r="E89" s="16"/>
      <c r="F89" s="13"/>
      <c r="G89" s="60">
        <v>0</v>
      </c>
    </row>
    <row r="90" spans="1:7" ht="12.75" customHeight="1">
      <c r="A90" s="499" t="s">
        <v>33</v>
      </c>
      <c r="B90" s="500"/>
      <c r="C90" s="500"/>
      <c r="D90" s="500"/>
      <c r="E90" s="501"/>
      <c r="F90" s="13"/>
      <c r="G90" s="60">
        <v>0</v>
      </c>
    </row>
    <row r="91" spans="1:7" ht="12.75" customHeight="1" thickBot="1">
      <c r="A91" s="493" t="s">
        <v>184</v>
      </c>
      <c r="B91" s="494"/>
      <c r="C91" s="494"/>
      <c r="D91" s="494"/>
      <c r="E91" s="495"/>
      <c r="F91" s="14"/>
      <c r="G91" s="209">
        <v>0</v>
      </c>
    </row>
    <row r="92" spans="1:53" s="10" customFormat="1" ht="16.5" customHeight="1" thickBot="1">
      <c r="A92" s="496" t="s">
        <v>14</v>
      </c>
      <c r="B92" s="497"/>
      <c r="C92" s="497"/>
      <c r="D92" s="497"/>
      <c r="E92" s="498"/>
      <c r="F92" s="208"/>
      <c r="G92" s="216">
        <f>SUM(G91,G90,G89,G87,G84)</f>
        <v>737948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4"/>
      <c r="B93" s="4"/>
      <c r="C93" s="4"/>
      <c r="D93" s="4"/>
      <c r="E93" s="4"/>
      <c r="F93" s="6"/>
      <c r="G93" s="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</sheetData>
  <sheetProtection/>
  <mergeCells count="37">
    <mergeCell ref="A74:E74"/>
    <mergeCell ref="A62:E62"/>
    <mergeCell ref="A73:E73"/>
    <mergeCell ref="A70:E70"/>
    <mergeCell ref="A72:E72"/>
    <mergeCell ref="A4:D4"/>
    <mergeCell ref="A10:E10"/>
    <mergeCell ref="A11:E11"/>
    <mergeCell ref="A6:E6"/>
    <mergeCell ref="A8:E8"/>
    <mergeCell ref="A91:E91"/>
    <mergeCell ref="A92:E92"/>
    <mergeCell ref="A90:E90"/>
    <mergeCell ref="A19:E19"/>
    <mergeCell ref="A43:E43"/>
    <mergeCell ref="A47:E47"/>
    <mergeCell ref="A41:E41"/>
    <mergeCell ref="A38:E38"/>
    <mergeCell ref="A79:E79"/>
    <mergeCell ref="A77:E77"/>
    <mergeCell ref="A23:E23"/>
    <mergeCell ref="A67:E67"/>
    <mergeCell ref="A27:E27"/>
    <mergeCell ref="A28:E28"/>
    <mergeCell ref="A30:E30"/>
    <mergeCell ref="A37:E37"/>
    <mergeCell ref="A25:E25"/>
    <mergeCell ref="C1:F2"/>
    <mergeCell ref="C55:F56"/>
    <mergeCell ref="A60:E60"/>
    <mergeCell ref="A45:E45"/>
    <mergeCell ref="A17:E17"/>
    <mergeCell ref="A21:E21"/>
    <mergeCell ref="A20:E20"/>
    <mergeCell ref="A22:E22"/>
    <mergeCell ref="A54:E54"/>
    <mergeCell ref="A48:E4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73"/>
  <sheetViews>
    <sheetView zoomScalePageLayoutView="0" workbookViewId="0" topLeftCell="A43">
      <selection activeCell="D46" sqref="D46:F46"/>
    </sheetView>
  </sheetViews>
  <sheetFormatPr defaultColWidth="9.00390625" defaultRowHeight="12.75"/>
  <cols>
    <col min="1" max="1" width="5.125" style="0" customWidth="1"/>
    <col min="2" max="2" width="43.875" style="0" customWidth="1"/>
    <col min="3" max="3" width="13.25390625" style="0" customWidth="1"/>
    <col min="4" max="4" width="14.125" style="0" customWidth="1"/>
    <col min="5" max="5" width="13.25390625" style="0" customWidth="1"/>
    <col min="6" max="6" width="14.875" style="0" customWidth="1"/>
  </cols>
  <sheetData>
    <row r="1" ht="12.75">
      <c r="F1" s="258" t="s">
        <v>355</v>
      </c>
    </row>
    <row r="2" spans="2:4" ht="15.75">
      <c r="B2" s="259" t="s">
        <v>244</v>
      </c>
      <c r="C2" s="93"/>
      <c r="D2" s="93"/>
    </row>
    <row r="3" spans="2:4" ht="15">
      <c r="B3" s="260" t="s">
        <v>245</v>
      </c>
      <c r="C3" s="93"/>
      <c r="D3" s="93"/>
    </row>
    <row r="4" spans="1:6" ht="15">
      <c r="A4" s="93"/>
      <c r="B4" s="260" t="s">
        <v>361</v>
      </c>
      <c r="C4" s="93"/>
      <c r="D4" s="93"/>
      <c r="E4" s="93"/>
      <c r="F4" s="93"/>
    </row>
    <row r="5" spans="1:6" ht="15">
      <c r="A5" s="93"/>
      <c r="B5" s="260"/>
      <c r="C5" s="93"/>
      <c r="D5" s="93"/>
      <c r="E5" s="93"/>
      <c r="F5" s="93"/>
    </row>
    <row r="6" spans="1:6" ht="15">
      <c r="A6" s="93"/>
      <c r="B6" s="260"/>
      <c r="C6" s="93"/>
      <c r="D6" s="93"/>
      <c r="E6" s="93"/>
      <c r="F6" s="93"/>
    </row>
    <row r="7" spans="1:6" ht="15" thickBot="1">
      <c r="A7" s="93"/>
      <c r="B7" s="93"/>
      <c r="C7" s="93"/>
      <c r="D7" s="93"/>
      <c r="E7" s="93"/>
      <c r="F7" s="93"/>
    </row>
    <row r="8" spans="1:6" ht="15" thickBot="1">
      <c r="A8" s="261"/>
      <c r="B8" s="262"/>
      <c r="C8" s="262"/>
      <c r="D8" s="262"/>
      <c r="E8" s="262"/>
      <c r="F8" s="42" t="s">
        <v>246</v>
      </c>
    </row>
    <row r="9" spans="1:6" s="5" customFormat="1" ht="15">
      <c r="A9" s="337"/>
      <c r="B9" s="338" t="s">
        <v>100</v>
      </c>
      <c r="C9" s="339">
        <v>2018</v>
      </c>
      <c r="D9" s="339">
        <v>2019</v>
      </c>
      <c r="E9" s="446">
        <v>2020</v>
      </c>
      <c r="F9" s="447">
        <v>2021</v>
      </c>
    </row>
    <row r="10" spans="1:6" ht="14.25">
      <c r="A10" s="305"/>
      <c r="B10" s="263" t="s">
        <v>247</v>
      </c>
      <c r="C10" s="264"/>
      <c r="D10" s="264"/>
      <c r="E10" s="264"/>
      <c r="F10" s="441"/>
    </row>
    <row r="11" spans="1:6" ht="14.25">
      <c r="A11" s="340"/>
      <c r="B11" s="265" t="s">
        <v>248</v>
      </c>
      <c r="C11" s="266"/>
      <c r="D11" s="267"/>
      <c r="E11" s="267"/>
      <c r="F11" s="442"/>
    </row>
    <row r="12" spans="1:6" ht="14.25">
      <c r="A12" s="341"/>
      <c r="B12" s="268" t="s">
        <v>249</v>
      </c>
      <c r="C12" s="269"/>
      <c r="D12" s="270"/>
      <c r="E12" s="270"/>
      <c r="F12" s="443"/>
    </row>
    <row r="13" spans="1:6" ht="14.25">
      <c r="A13" s="295"/>
      <c r="B13" s="271" t="s">
        <v>250</v>
      </c>
      <c r="C13" s="272">
        <v>26655</v>
      </c>
      <c r="D13" s="273">
        <f>C13*1.15</f>
        <v>30653.249999999996</v>
      </c>
      <c r="E13" s="273">
        <v>38161</v>
      </c>
      <c r="F13" s="445">
        <f>E13*1.2</f>
        <v>45793.2</v>
      </c>
    </row>
    <row r="14" spans="1:6" ht="14.25">
      <c r="A14" s="305"/>
      <c r="B14" s="274" t="s">
        <v>251</v>
      </c>
      <c r="C14" s="275">
        <v>120714</v>
      </c>
      <c r="D14" s="273">
        <f>C14*1.15</f>
        <v>138821.09999999998</v>
      </c>
      <c r="E14" s="273">
        <f>D14*1.1</f>
        <v>152703.21</v>
      </c>
      <c r="F14" s="444">
        <f>E14*1.4</f>
        <v>213784.49399999998</v>
      </c>
    </row>
    <row r="15" spans="1:6" ht="14.25">
      <c r="A15" s="340"/>
      <c r="B15" s="265" t="s">
        <v>252</v>
      </c>
      <c r="C15" s="266">
        <v>296485</v>
      </c>
      <c r="D15" s="273">
        <f>C15*1.05</f>
        <v>311309.25</v>
      </c>
      <c r="E15" s="324">
        <v>323094</v>
      </c>
      <c r="F15" s="324">
        <f>E15*1.024</f>
        <v>330848.256</v>
      </c>
    </row>
    <row r="16" spans="1:6" ht="14.25">
      <c r="A16" s="305"/>
      <c r="B16" s="274" t="s">
        <v>253</v>
      </c>
      <c r="C16" s="275">
        <v>0</v>
      </c>
      <c r="D16" s="273">
        <f>C16*1.15</f>
        <v>0</v>
      </c>
      <c r="E16" s="324">
        <v>0</v>
      </c>
      <c r="F16" s="324">
        <v>0</v>
      </c>
    </row>
    <row r="17" spans="1:6" ht="14.25">
      <c r="A17" s="305"/>
      <c r="B17" s="274" t="s">
        <v>254</v>
      </c>
      <c r="C17" s="275">
        <v>33004</v>
      </c>
      <c r="D17" s="273">
        <f>C17*1.15</f>
        <v>37954.6</v>
      </c>
      <c r="E17" s="324">
        <v>45168</v>
      </c>
      <c r="F17" s="324">
        <f>E17*1.02</f>
        <v>46071.36</v>
      </c>
    </row>
    <row r="18" spans="1:6" s="244" customFormat="1" ht="15">
      <c r="A18" s="342"/>
      <c r="B18" s="276" t="s">
        <v>29</v>
      </c>
      <c r="C18" s="277">
        <f>SUM(C13:C17)</f>
        <v>476858</v>
      </c>
      <c r="D18" s="277">
        <f>SUM(D13:D17)</f>
        <v>518738.19999999995</v>
      </c>
      <c r="E18" s="326">
        <f>SUM(E13:E17)</f>
        <v>559126.21</v>
      </c>
      <c r="F18" s="326">
        <f>SUM(F14:F17)</f>
        <v>590704.11</v>
      </c>
    </row>
    <row r="19" spans="1:6" ht="14.25">
      <c r="A19" s="305"/>
      <c r="B19" s="274" t="s">
        <v>255</v>
      </c>
      <c r="C19" s="275">
        <v>0</v>
      </c>
      <c r="D19" s="275"/>
      <c r="E19" s="325"/>
      <c r="F19" s="325"/>
    </row>
    <row r="20" spans="1:6" ht="14.25">
      <c r="A20" s="305"/>
      <c r="B20" s="274" t="s">
        <v>256</v>
      </c>
      <c r="C20" s="275">
        <v>0</v>
      </c>
      <c r="D20" s="275"/>
      <c r="E20" s="325"/>
      <c r="F20" s="325"/>
    </row>
    <row r="21" spans="1:6" ht="14.25">
      <c r="A21" s="340"/>
      <c r="B21" s="265" t="s">
        <v>257</v>
      </c>
      <c r="C21" s="266"/>
      <c r="D21" s="273"/>
      <c r="E21" s="324"/>
      <c r="F21" s="324"/>
    </row>
    <row r="22" spans="1:6" ht="14.25">
      <c r="A22" s="341"/>
      <c r="B22" s="271" t="s">
        <v>258</v>
      </c>
      <c r="C22" s="272">
        <v>87091</v>
      </c>
      <c r="D22" s="272">
        <v>8164</v>
      </c>
      <c r="E22" s="324">
        <v>16424</v>
      </c>
      <c r="F22" s="324">
        <v>22981</v>
      </c>
    </row>
    <row r="23" spans="1:6" ht="14.25">
      <c r="A23" s="295"/>
      <c r="B23" s="276" t="s">
        <v>259</v>
      </c>
      <c r="C23" s="277">
        <f>SUM(C19:C22,C18)</f>
        <v>563949</v>
      </c>
      <c r="D23" s="277">
        <f>SUM(D19:D22,D18)</f>
        <v>526902.2</v>
      </c>
      <c r="E23" s="326">
        <f>SUM(E19:E22,E18)</f>
        <v>575550.21</v>
      </c>
      <c r="F23" s="326">
        <f>SUM(F19:F22,F18)</f>
        <v>613685.11</v>
      </c>
    </row>
    <row r="24" spans="1:6" ht="14.25">
      <c r="A24" s="305"/>
      <c r="B24" s="274" t="s">
        <v>260</v>
      </c>
      <c r="C24" s="275">
        <v>243957</v>
      </c>
      <c r="D24" s="273">
        <f>C24*1.03</f>
        <v>251275.71000000002</v>
      </c>
      <c r="E24" s="324">
        <f>D24*1.03</f>
        <v>258813.9813</v>
      </c>
      <c r="F24" s="324">
        <f>E24*1.1</f>
        <v>284695.37943000003</v>
      </c>
    </row>
    <row r="25" spans="1:6" ht="14.25">
      <c r="A25" s="305"/>
      <c r="B25" s="274" t="s">
        <v>261</v>
      </c>
      <c r="C25" s="275">
        <v>47323</v>
      </c>
      <c r="D25" s="273">
        <f>C25*1.03</f>
        <v>48742.69</v>
      </c>
      <c r="E25" s="324">
        <f>D25*1.03</f>
        <v>50204.970700000005</v>
      </c>
      <c r="F25" s="324">
        <f>E25*1.1</f>
        <v>55225.46777000001</v>
      </c>
    </row>
    <row r="26" spans="1:6" ht="14.25">
      <c r="A26" s="340"/>
      <c r="B26" s="265" t="s">
        <v>262</v>
      </c>
      <c r="C26" s="278"/>
      <c r="D26" s="278"/>
      <c r="E26" s="327"/>
      <c r="F26" s="327"/>
    </row>
    <row r="27" spans="1:6" ht="14.25">
      <c r="A27" s="341"/>
      <c r="B27" s="268" t="s">
        <v>263</v>
      </c>
      <c r="C27" s="279"/>
      <c r="D27" s="279"/>
      <c r="E27" s="328"/>
      <c r="F27" s="328"/>
    </row>
    <row r="28" spans="1:6" ht="14.25">
      <c r="A28" s="295"/>
      <c r="B28" s="271" t="s">
        <v>264</v>
      </c>
      <c r="C28" s="272">
        <v>136738</v>
      </c>
      <c r="D28" s="273">
        <f>C28*1.15</f>
        <v>157248.69999999998</v>
      </c>
      <c r="E28" s="324">
        <f>D28*1.15</f>
        <v>180836.00499999998</v>
      </c>
      <c r="F28" s="324">
        <v>200000</v>
      </c>
    </row>
    <row r="29" spans="1:6" ht="14.25">
      <c r="A29" s="305"/>
      <c r="B29" s="274" t="s">
        <v>265</v>
      </c>
      <c r="C29" s="275">
        <v>37490</v>
      </c>
      <c r="D29" s="273">
        <v>44635</v>
      </c>
      <c r="E29" s="324">
        <v>50695</v>
      </c>
      <c r="F29" s="324">
        <f>E29*1.1</f>
        <v>55764.50000000001</v>
      </c>
    </row>
    <row r="30" spans="1:6" ht="14.25">
      <c r="A30" s="305"/>
      <c r="B30" s="274" t="s">
        <v>266</v>
      </c>
      <c r="C30" s="275">
        <v>0</v>
      </c>
      <c r="D30" s="275">
        <v>0</v>
      </c>
      <c r="E30" s="325">
        <v>0</v>
      </c>
      <c r="F30" s="325">
        <v>0</v>
      </c>
    </row>
    <row r="31" spans="1:6" ht="14.25">
      <c r="A31" s="305"/>
      <c r="B31" s="274" t="s">
        <v>267</v>
      </c>
      <c r="C31" s="275">
        <v>0</v>
      </c>
      <c r="D31" s="275">
        <v>0</v>
      </c>
      <c r="E31" s="325">
        <v>0</v>
      </c>
      <c r="F31" s="325">
        <v>0</v>
      </c>
    </row>
    <row r="32" spans="1:6" ht="14.25">
      <c r="A32" s="305"/>
      <c r="B32" s="276" t="s">
        <v>268</v>
      </c>
      <c r="C32" s="280">
        <f>SUM(C24:C31)</f>
        <v>465508</v>
      </c>
      <c r="D32" s="280">
        <f>SUM(D24:D31)</f>
        <v>501902.1</v>
      </c>
      <c r="E32" s="329">
        <f>SUM(E24:E31)</f>
        <v>540549.957</v>
      </c>
      <c r="F32" s="329">
        <f>SUM(F24:F31)</f>
        <v>595685.3472</v>
      </c>
    </row>
    <row r="33" spans="1:6" ht="14.25">
      <c r="A33" s="305"/>
      <c r="B33" s="274" t="s">
        <v>269</v>
      </c>
      <c r="C33" s="275">
        <v>0</v>
      </c>
      <c r="D33" s="275">
        <v>0</v>
      </c>
      <c r="E33" s="330" t="s">
        <v>270</v>
      </c>
      <c r="F33" s="330" t="s">
        <v>270</v>
      </c>
    </row>
    <row r="34" spans="1:6" ht="14.25">
      <c r="A34" s="305"/>
      <c r="B34" s="274" t="s">
        <v>271</v>
      </c>
      <c r="C34" s="275">
        <v>0</v>
      </c>
      <c r="D34" s="275">
        <v>0</v>
      </c>
      <c r="E34" s="325">
        <v>0</v>
      </c>
      <c r="F34" s="325">
        <v>0</v>
      </c>
    </row>
    <row r="35" spans="1:6" ht="14.25">
      <c r="A35" s="305"/>
      <c r="B35" s="274" t="s">
        <v>272</v>
      </c>
      <c r="C35" s="275">
        <v>0</v>
      </c>
      <c r="D35" s="275">
        <v>0</v>
      </c>
      <c r="E35" s="325">
        <v>0</v>
      </c>
      <c r="F35" s="325">
        <v>0</v>
      </c>
    </row>
    <row r="36" spans="1:6" ht="14.25">
      <c r="A36" s="305"/>
      <c r="B36" s="274" t="s">
        <v>273</v>
      </c>
      <c r="C36" s="277">
        <v>0</v>
      </c>
      <c r="D36" s="275"/>
      <c r="E36" s="325">
        <v>0</v>
      </c>
      <c r="F36" s="325">
        <v>0</v>
      </c>
    </row>
    <row r="37" spans="1:6" ht="14.25">
      <c r="A37" s="305"/>
      <c r="B37" s="281" t="s">
        <v>274</v>
      </c>
      <c r="C37" s="275">
        <v>0</v>
      </c>
      <c r="D37" s="275">
        <v>0</v>
      </c>
      <c r="E37" s="325">
        <v>0</v>
      </c>
      <c r="F37" s="325">
        <v>0</v>
      </c>
    </row>
    <row r="38" spans="1:6" s="256" customFormat="1" ht="14.25">
      <c r="A38" s="305"/>
      <c r="B38" s="281" t="s">
        <v>275</v>
      </c>
      <c r="C38" s="275">
        <v>0</v>
      </c>
      <c r="D38" s="275">
        <v>0</v>
      </c>
      <c r="E38" s="325">
        <v>0</v>
      </c>
      <c r="F38" s="325">
        <v>0</v>
      </c>
    </row>
    <row r="39" spans="1:6" ht="14.25">
      <c r="A39" s="305"/>
      <c r="B39" s="282" t="s">
        <v>276</v>
      </c>
      <c r="C39" s="283"/>
      <c r="D39" s="284"/>
      <c r="E39" s="331"/>
      <c r="F39" s="331"/>
    </row>
    <row r="40" spans="1:6" ht="14.25">
      <c r="A40" s="305"/>
      <c r="B40" s="274" t="s">
        <v>277</v>
      </c>
      <c r="C40" s="275">
        <v>0</v>
      </c>
      <c r="D40" s="275"/>
      <c r="E40" s="325"/>
      <c r="F40" s="325">
        <v>20000</v>
      </c>
    </row>
    <row r="41" spans="1:6" ht="14.25">
      <c r="A41" s="305"/>
      <c r="B41" s="274" t="s">
        <v>278</v>
      </c>
      <c r="C41" s="275">
        <v>0</v>
      </c>
      <c r="D41" s="275">
        <v>0</v>
      </c>
      <c r="E41" s="325">
        <v>0</v>
      </c>
      <c r="F41" s="325">
        <v>0</v>
      </c>
    </row>
    <row r="42" spans="1:6" ht="15" thickBot="1">
      <c r="A42" s="343"/>
      <c r="B42" s="344" t="s">
        <v>279</v>
      </c>
      <c r="C42" s="345">
        <v>0</v>
      </c>
      <c r="D42" s="345">
        <v>0</v>
      </c>
      <c r="E42" s="346">
        <v>0</v>
      </c>
      <c r="F42" s="346">
        <v>0</v>
      </c>
    </row>
    <row r="44" ht="15" thickBot="1">
      <c r="D44" s="285"/>
    </row>
    <row r="45" spans="1:6" ht="13.5" thickBot="1">
      <c r="A45" s="286"/>
      <c r="B45" s="10"/>
      <c r="C45" s="10"/>
      <c r="D45" s="10" t="s">
        <v>21</v>
      </c>
      <c r="E45" s="287" t="s">
        <v>246</v>
      </c>
      <c r="F45" s="287" t="s">
        <v>246</v>
      </c>
    </row>
    <row r="46" spans="1:8" ht="15">
      <c r="A46" s="347"/>
      <c r="B46" s="348"/>
      <c r="C46" s="336">
        <v>2018</v>
      </c>
      <c r="D46" s="339">
        <v>2019</v>
      </c>
      <c r="E46" s="446">
        <v>2020</v>
      </c>
      <c r="F46" s="447">
        <v>2021</v>
      </c>
      <c r="H46" s="5"/>
    </row>
    <row r="47" spans="1:6" ht="12.75">
      <c r="A47" s="288"/>
      <c r="B47" s="289"/>
      <c r="C47" s="290"/>
      <c r="D47" s="290"/>
      <c r="E47" s="332"/>
      <c r="F47" s="332"/>
    </row>
    <row r="48" spans="1:6" s="294" customFormat="1" ht="15">
      <c r="A48" s="291"/>
      <c r="B48" s="292" t="s">
        <v>280</v>
      </c>
      <c r="C48" s="293">
        <v>0</v>
      </c>
      <c r="D48" s="293">
        <v>0</v>
      </c>
      <c r="E48" s="333">
        <v>0</v>
      </c>
      <c r="F48" s="333">
        <v>0</v>
      </c>
    </row>
    <row r="49" spans="1:6" ht="15" customHeight="1">
      <c r="A49" s="295"/>
      <c r="B49" s="283"/>
      <c r="C49" s="293">
        <v>0</v>
      </c>
      <c r="D49" s="293">
        <v>0</v>
      </c>
      <c r="E49" s="333">
        <v>0</v>
      </c>
      <c r="F49" s="333">
        <v>0</v>
      </c>
    </row>
    <row r="50" spans="1:6" s="294" customFormat="1" ht="15">
      <c r="A50" s="291"/>
      <c r="B50" s="292" t="s">
        <v>281</v>
      </c>
      <c r="C50" s="293">
        <v>0</v>
      </c>
      <c r="D50" s="293"/>
      <c r="E50" s="333">
        <v>0</v>
      </c>
      <c r="F50" s="333">
        <v>0</v>
      </c>
    </row>
    <row r="51" spans="1:6" s="294" customFormat="1" ht="15">
      <c r="A51" s="296"/>
      <c r="B51" s="297" t="s">
        <v>282</v>
      </c>
      <c r="C51" s="293">
        <v>0</v>
      </c>
      <c r="D51" s="293">
        <v>0</v>
      </c>
      <c r="E51" s="333">
        <v>0</v>
      </c>
      <c r="F51" s="333">
        <v>0</v>
      </c>
    </row>
    <row r="52" spans="1:6" s="294" customFormat="1" ht="15">
      <c r="A52" s="291"/>
      <c r="B52" s="292" t="s">
        <v>283</v>
      </c>
      <c r="C52" s="293">
        <v>0</v>
      </c>
      <c r="D52" s="293">
        <v>0</v>
      </c>
      <c r="E52" s="333">
        <v>0</v>
      </c>
      <c r="F52" s="333">
        <v>0</v>
      </c>
    </row>
    <row r="53" spans="1:6" s="294" customFormat="1" ht="15">
      <c r="A53" s="296"/>
      <c r="B53" s="297" t="s">
        <v>284</v>
      </c>
      <c r="C53" s="293">
        <v>0</v>
      </c>
      <c r="D53" s="293">
        <v>0</v>
      </c>
      <c r="E53" s="333">
        <v>0</v>
      </c>
      <c r="F53" s="333">
        <v>0</v>
      </c>
    </row>
    <row r="54" spans="1:6" s="294" customFormat="1" ht="15">
      <c r="A54" s="300"/>
      <c r="B54" s="298" t="s">
        <v>285</v>
      </c>
      <c r="C54" s="293">
        <v>0</v>
      </c>
      <c r="D54" s="299" t="s">
        <v>270</v>
      </c>
      <c r="E54" s="334" t="s">
        <v>270</v>
      </c>
      <c r="F54" s="334" t="s">
        <v>270</v>
      </c>
    </row>
    <row r="55" spans="1:6" s="294" customFormat="1" ht="15">
      <c r="A55" s="300"/>
      <c r="B55" s="298" t="s">
        <v>286</v>
      </c>
      <c r="C55" s="293">
        <v>0</v>
      </c>
      <c r="D55" s="293">
        <v>0</v>
      </c>
      <c r="E55" s="333">
        <v>0</v>
      </c>
      <c r="F55" s="333">
        <v>0</v>
      </c>
    </row>
    <row r="56" spans="1:6" s="294" customFormat="1" ht="17.25" customHeight="1">
      <c r="A56" s="291"/>
      <c r="B56" s="292" t="s">
        <v>287</v>
      </c>
      <c r="C56" s="576"/>
      <c r="D56" s="434"/>
      <c r="E56" s="574"/>
      <c r="F56" s="574"/>
    </row>
    <row r="57" spans="1:6" s="294" customFormat="1" ht="15">
      <c r="A57" s="296"/>
      <c r="B57" s="297" t="s">
        <v>288</v>
      </c>
      <c r="C57" s="577"/>
      <c r="D57" s="435"/>
      <c r="E57" s="575"/>
      <c r="F57" s="575"/>
    </row>
    <row r="58" spans="1:6" s="294" customFormat="1" ht="15">
      <c r="A58" s="300"/>
      <c r="B58" s="301" t="s">
        <v>289</v>
      </c>
      <c r="C58" s="302">
        <f>C56+C40</f>
        <v>0</v>
      </c>
      <c r="D58" s="387">
        <v>0</v>
      </c>
      <c r="E58" s="399">
        <v>0</v>
      </c>
      <c r="F58" s="399">
        <v>0</v>
      </c>
    </row>
    <row r="59" spans="1:6" s="294" customFormat="1" ht="15">
      <c r="A59" s="300"/>
      <c r="B59" s="298" t="s">
        <v>290</v>
      </c>
      <c r="C59" s="293">
        <v>16441</v>
      </c>
      <c r="D59" s="293">
        <v>25000</v>
      </c>
      <c r="E59" s="333">
        <v>35000</v>
      </c>
      <c r="F59" s="333">
        <v>38000</v>
      </c>
    </row>
    <row r="60" spans="1:6" s="294" customFormat="1" ht="15">
      <c r="A60" s="300"/>
      <c r="B60" s="298" t="s">
        <v>291</v>
      </c>
      <c r="C60" s="293">
        <v>82000</v>
      </c>
      <c r="D60" s="293"/>
      <c r="E60" s="333"/>
      <c r="F60" s="333"/>
    </row>
    <row r="61" spans="1:6" s="294" customFormat="1" ht="15">
      <c r="A61" s="291"/>
      <c r="B61" s="292" t="s">
        <v>292</v>
      </c>
      <c r="C61" s="572"/>
      <c r="D61" s="434"/>
      <c r="E61" s="574"/>
      <c r="F61" s="574"/>
    </row>
    <row r="62" spans="1:6" s="294" customFormat="1" ht="15">
      <c r="A62" s="296"/>
      <c r="B62" s="297" t="s">
        <v>293</v>
      </c>
      <c r="C62" s="573"/>
      <c r="D62" s="435"/>
      <c r="E62" s="575"/>
      <c r="F62" s="575"/>
    </row>
    <row r="63" spans="1:6" s="294" customFormat="1" ht="15">
      <c r="A63" s="300"/>
      <c r="B63" s="298" t="s">
        <v>294</v>
      </c>
      <c r="C63" s="293"/>
      <c r="D63" s="293"/>
      <c r="E63" s="333"/>
      <c r="F63" s="333"/>
    </row>
    <row r="64" spans="1:6" s="294" customFormat="1" ht="15">
      <c r="A64" s="291"/>
      <c r="B64" s="292" t="s">
        <v>295</v>
      </c>
      <c r="C64" s="572"/>
      <c r="D64" s="434"/>
      <c r="E64" s="574"/>
      <c r="F64" s="574"/>
    </row>
    <row r="65" spans="1:6" s="294" customFormat="1" ht="15">
      <c r="A65" s="296"/>
      <c r="B65" s="297" t="s">
        <v>296</v>
      </c>
      <c r="C65" s="573"/>
      <c r="D65" s="435"/>
      <c r="E65" s="575"/>
      <c r="F65" s="575"/>
    </row>
    <row r="66" spans="1:6" s="294" customFormat="1" ht="15">
      <c r="A66" s="300"/>
      <c r="B66" s="298" t="s">
        <v>297</v>
      </c>
      <c r="C66" s="293"/>
      <c r="D66" s="293"/>
      <c r="E66" s="333"/>
      <c r="F66" s="333"/>
    </row>
    <row r="67" spans="1:6" s="294" customFormat="1" ht="15">
      <c r="A67" s="300"/>
      <c r="B67" s="298" t="s">
        <v>298</v>
      </c>
      <c r="C67" s="293"/>
      <c r="D67" s="293"/>
      <c r="E67" s="333"/>
      <c r="F67" s="333"/>
    </row>
    <row r="68" spans="1:6" s="294" customFormat="1" ht="15">
      <c r="A68" s="300"/>
      <c r="B68" s="298" t="s">
        <v>299</v>
      </c>
      <c r="C68" s="293"/>
      <c r="D68" s="293"/>
      <c r="E68" s="333"/>
      <c r="F68" s="333"/>
    </row>
    <row r="69" spans="1:6" s="294" customFormat="1" ht="15">
      <c r="A69" s="300"/>
      <c r="B69" s="298" t="s">
        <v>273</v>
      </c>
      <c r="C69" s="293"/>
      <c r="D69" s="293"/>
      <c r="E69" s="333"/>
      <c r="F69" s="333"/>
    </row>
    <row r="70" spans="1:6" s="304" customFormat="1" ht="15.75">
      <c r="A70" s="303"/>
      <c r="B70" s="301" t="s">
        <v>300</v>
      </c>
      <c r="C70" s="302">
        <f>C60+C59</f>
        <v>98441</v>
      </c>
      <c r="D70" s="387">
        <f>SUM(D59:D69)</f>
        <v>25000</v>
      </c>
      <c r="E70" s="335">
        <f>SUM(E59:E69)</f>
        <v>35000</v>
      </c>
      <c r="F70" s="335">
        <f>SUM(F59:F69)</f>
        <v>38000</v>
      </c>
    </row>
    <row r="71" spans="1:6" s="93" customFormat="1" ht="14.25">
      <c r="A71" s="305"/>
      <c r="B71" s="306" t="s">
        <v>301</v>
      </c>
      <c r="C71" s="277">
        <f>C58+C23</f>
        <v>563949</v>
      </c>
      <c r="D71" s="277">
        <f>D32+D59+D60</f>
        <v>526902.1</v>
      </c>
      <c r="E71" s="326">
        <f>E32+E59+E60</f>
        <v>575549.957</v>
      </c>
      <c r="F71" s="326">
        <f>F32+F59+F60</f>
        <v>633685.3472</v>
      </c>
    </row>
    <row r="72" spans="1:6" s="307" customFormat="1" ht="15.75" thickBot="1">
      <c r="A72" s="349"/>
      <c r="B72" s="350" t="s">
        <v>302</v>
      </c>
      <c r="C72" s="351">
        <f>SUM(C70,C36,C32)</f>
        <v>563949</v>
      </c>
      <c r="D72" s="351">
        <f>D32+D70</f>
        <v>526902.1</v>
      </c>
      <c r="E72" s="400">
        <f>SUM(E70,E32)</f>
        <v>575549.957</v>
      </c>
      <c r="F72" s="400">
        <f>SUM(F70,F32)</f>
        <v>633685.3472</v>
      </c>
    </row>
    <row r="73" s="294" customFormat="1" ht="15">
      <c r="F73" s="388" t="s">
        <v>21</v>
      </c>
    </row>
    <row r="74" s="294" customFormat="1" ht="15"/>
  </sheetData>
  <sheetProtection/>
  <mergeCells count="9">
    <mergeCell ref="C64:C65"/>
    <mergeCell ref="E64:E65"/>
    <mergeCell ref="F64:F65"/>
    <mergeCell ref="C56:C57"/>
    <mergeCell ref="E56:E57"/>
    <mergeCell ref="F56:F57"/>
    <mergeCell ref="C61:C62"/>
    <mergeCell ref="E61:E62"/>
    <mergeCell ref="F61:F62"/>
  </mergeCells>
  <printOptions horizontalCentered="1"/>
  <pageMargins left="0.7874015748031497" right="0.7874015748031497" top="0.5905511811023623" bottom="0.984251968503937" header="0.31496062992125984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14"/>
  <sheetViews>
    <sheetView zoomScalePageLayoutView="0" workbookViewId="0" topLeftCell="A1">
      <selection activeCell="Q16" sqref="P16:Q17"/>
    </sheetView>
  </sheetViews>
  <sheetFormatPr defaultColWidth="9.00390625" defaultRowHeight="12.75"/>
  <sheetData>
    <row r="1" ht="12.75">
      <c r="I1" s="353" t="s">
        <v>243</v>
      </c>
    </row>
    <row r="2" spans="3:9" ht="12.75">
      <c r="C2" s="244" t="s">
        <v>319</v>
      </c>
      <c r="I2" s="353" t="s">
        <v>91</v>
      </c>
    </row>
    <row r="3" ht="12.75">
      <c r="C3" s="258" t="s">
        <v>80</v>
      </c>
    </row>
    <row r="4" ht="12.75">
      <c r="C4" s="258" t="s">
        <v>81</v>
      </c>
    </row>
    <row r="5" ht="12.75">
      <c r="C5" s="258" t="s">
        <v>82</v>
      </c>
    </row>
    <row r="11" spans="1:9" ht="20.25">
      <c r="A11" s="578" t="s">
        <v>303</v>
      </c>
      <c r="B11" s="578"/>
      <c r="C11" s="578"/>
      <c r="D11" s="578"/>
      <c r="E11" s="578"/>
      <c r="F11" s="578"/>
      <c r="G11" s="578"/>
      <c r="H11" s="578"/>
      <c r="I11" s="578"/>
    </row>
    <row r="14" spans="1:9" s="352" customFormat="1" ht="39" customHeight="1">
      <c r="A14" s="579" t="s">
        <v>362</v>
      </c>
      <c r="B14" s="579"/>
      <c r="C14" s="579"/>
      <c r="D14" s="579"/>
      <c r="E14" s="579"/>
      <c r="F14" s="579"/>
      <c r="G14" s="579"/>
      <c r="H14" s="579"/>
      <c r="I14" s="579"/>
    </row>
  </sheetData>
  <sheetProtection/>
  <mergeCells count="2">
    <mergeCell ref="A11:I11"/>
    <mergeCell ref="A14:I14"/>
  </mergeCells>
  <printOptions horizontalCentered="1"/>
  <pageMargins left="0.7874015748031497" right="0.7874015748031497" top="0.9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109"/>
  <sheetViews>
    <sheetView zoomScaleSheetLayoutView="100" zoomScalePageLayoutView="0" workbookViewId="0" topLeftCell="A88">
      <selection activeCell="E109" sqref="E109"/>
    </sheetView>
  </sheetViews>
  <sheetFormatPr defaultColWidth="9.00390625" defaultRowHeight="12.75"/>
  <cols>
    <col min="1" max="1" width="55.625" style="0" customWidth="1"/>
    <col min="2" max="2" width="18.125" style="0" customWidth="1"/>
    <col min="3" max="4" width="14.875" style="0" hidden="1" customWidth="1"/>
    <col min="5" max="5" width="14.75390625" style="0" customWidth="1"/>
  </cols>
  <sheetData>
    <row r="1" spans="1:5" ht="25.5" customHeight="1">
      <c r="A1" s="513" t="s">
        <v>385</v>
      </c>
      <c r="B1" s="468"/>
      <c r="C1" s="514"/>
      <c r="D1" s="245"/>
      <c r="E1" s="517" t="s">
        <v>326</v>
      </c>
    </row>
    <row r="2" spans="1:5" ht="12.75">
      <c r="A2" s="515"/>
      <c r="B2" s="516"/>
      <c r="C2" s="516"/>
      <c r="D2" s="246"/>
      <c r="E2" s="518"/>
    </row>
    <row r="3" spans="1:5" ht="13.5" thickBot="1">
      <c r="A3" s="21"/>
      <c r="B3" s="22"/>
      <c r="C3" s="22"/>
      <c r="D3" s="22"/>
      <c r="E3" s="519"/>
    </row>
    <row r="4" spans="1:5" ht="24.75" customHeight="1" thickBot="1">
      <c r="A4" s="252" t="s">
        <v>34</v>
      </c>
      <c r="B4" s="252"/>
      <c r="C4" s="47" t="s">
        <v>169</v>
      </c>
      <c r="D4" s="47"/>
      <c r="E4" s="47" t="s">
        <v>386</v>
      </c>
    </row>
    <row r="5" spans="1:5" ht="18" customHeight="1">
      <c r="A5" s="253" t="s">
        <v>35</v>
      </c>
      <c r="B5" s="362"/>
      <c r="C5" s="12"/>
      <c r="D5" s="12"/>
      <c r="E5" s="12"/>
    </row>
    <row r="6" spans="1:5" ht="18" customHeight="1">
      <c r="A6" s="25"/>
      <c r="B6" s="315"/>
      <c r="C6" s="13"/>
      <c r="D6" s="13"/>
      <c r="E6" s="13"/>
    </row>
    <row r="7" spans="1:5" ht="12.75">
      <c r="A7" s="25" t="s">
        <v>36</v>
      </c>
      <c r="B7" s="315"/>
      <c r="C7" s="13"/>
      <c r="D7" s="13"/>
      <c r="E7" s="13"/>
    </row>
    <row r="8" spans="1:5" ht="12.75">
      <c r="A8" s="25"/>
      <c r="B8" s="13"/>
      <c r="C8" s="13"/>
      <c r="D8" s="13"/>
      <c r="E8" s="13"/>
    </row>
    <row r="9" spans="1:5" ht="15">
      <c r="A9" s="35" t="s">
        <v>377</v>
      </c>
      <c r="B9" s="310"/>
      <c r="C9" s="60" t="s">
        <v>170</v>
      </c>
      <c r="D9" s="60"/>
      <c r="E9" s="60">
        <v>121846</v>
      </c>
    </row>
    <row r="10" spans="1:5" ht="15">
      <c r="A10" s="35" t="s">
        <v>4</v>
      </c>
      <c r="B10" s="310"/>
      <c r="C10" s="60" t="s">
        <v>170</v>
      </c>
      <c r="D10" s="60"/>
      <c r="E10" s="60">
        <v>14132</v>
      </c>
    </row>
    <row r="11" spans="1:5" ht="15">
      <c r="A11" s="35" t="s">
        <v>187</v>
      </c>
      <c r="B11" s="310"/>
      <c r="C11" s="60" t="s">
        <v>170</v>
      </c>
      <c r="D11" s="60"/>
      <c r="E11" s="60">
        <v>75794</v>
      </c>
    </row>
    <row r="12" spans="1:5" ht="15">
      <c r="A12" s="35" t="s">
        <v>133</v>
      </c>
      <c r="B12" s="310"/>
      <c r="C12" s="60" t="s">
        <v>170</v>
      </c>
      <c r="D12" s="60"/>
      <c r="E12" s="60">
        <v>40501</v>
      </c>
    </row>
    <row r="13" spans="1:5" ht="15">
      <c r="A13" s="35"/>
      <c r="B13" s="310"/>
      <c r="C13" s="60" t="s">
        <v>170</v>
      </c>
      <c r="D13" s="60"/>
      <c r="E13" s="60"/>
    </row>
    <row r="14" spans="1:5" ht="13.5" thickBot="1">
      <c r="A14" s="35"/>
      <c r="B14" s="209"/>
      <c r="C14" s="60"/>
      <c r="D14" s="60"/>
      <c r="E14" s="60"/>
    </row>
    <row r="15" spans="1:5" ht="15.75" customHeight="1" thickBot="1">
      <c r="A15" s="247" t="s">
        <v>37</v>
      </c>
      <c r="B15" s="61"/>
      <c r="C15" s="61"/>
      <c r="D15" s="61"/>
      <c r="E15" s="61">
        <f>SUM(E9:E12)</f>
        <v>252273</v>
      </c>
    </row>
    <row r="16" spans="1:5" ht="15.75" customHeight="1">
      <c r="A16" s="25"/>
      <c r="B16" s="65"/>
      <c r="C16" s="68"/>
      <c r="D16" s="68"/>
      <c r="E16" s="68"/>
    </row>
    <row r="17" spans="1:5" ht="12.75">
      <c r="A17" s="25" t="s">
        <v>38</v>
      </c>
      <c r="B17" s="60"/>
      <c r="C17" s="60"/>
      <c r="D17" s="60"/>
      <c r="E17" s="60"/>
    </row>
    <row r="18" spans="1:5" ht="15">
      <c r="A18" s="25"/>
      <c r="B18" s="310"/>
      <c r="C18" s="60"/>
      <c r="D18" s="60"/>
      <c r="E18" s="60"/>
    </row>
    <row r="19" spans="1:5" ht="15">
      <c r="A19" s="35" t="s">
        <v>377</v>
      </c>
      <c r="B19" s="310"/>
      <c r="C19" s="60" t="s">
        <v>171</v>
      </c>
      <c r="D19" s="60"/>
      <c r="E19" s="60">
        <v>23950</v>
      </c>
    </row>
    <row r="20" spans="1:5" ht="15">
      <c r="A20" s="35" t="s">
        <v>4</v>
      </c>
      <c r="B20" s="310"/>
      <c r="C20" s="60" t="s">
        <v>171</v>
      </c>
      <c r="D20" s="60"/>
      <c r="E20" s="60">
        <v>2738</v>
      </c>
    </row>
    <row r="21" spans="1:5" ht="15">
      <c r="A21" s="35" t="s">
        <v>187</v>
      </c>
      <c r="B21" s="310"/>
      <c r="C21" s="60" t="s">
        <v>171</v>
      </c>
      <c r="D21" s="60"/>
      <c r="E21" s="60">
        <v>14867</v>
      </c>
    </row>
    <row r="22" spans="1:5" ht="15">
      <c r="A22" s="35" t="s">
        <v>133</v>
      </c>
      <c r="B22" s="310"/>
      <c r="C22" s="60" t="s">
        <v>171</v>
      </c>
      <c r="D22" s="60"/>
      <c r="E22" s="60">
        <v>7723</v>
      </c>
    </row>
    <row r="23" spans="1:5" ht="12.75">
      <c r="A23" s="35"/>
      <c r="B23" s="60"/>
      <c r="C23" s="60"/>
      <c r="D23" s="60"/>
      <c r="E23" s="60"/>
    </row>
    <row r="24" spans="1:5" ht="13.5" thickBot="1">
      <c r="A24" s="35"/>
      <c r="B24" s="209"/>
      <c r="C24" s="60"/>
      <c r="D24" s="60"/>
      <c r="E24" s="60"/>
    </row>
    <row r="25" spans="1:5" ht="13.5" thickBot="1">
      <c r="A25" s="247" t="s">
        <v>39</v>
      </c>
      <c r="B25" s="61"/>
      <c r="C25" s="61"/>
      <c r="D25" s="61"/>
      <c r="E25" s="61">
        <f>SUM(E19:E22)</f>
        <v>49278</v>
      </c>
    </row>
    <row r="26" spans="1:5" ht="12.75">
      <c r="A26" s="25"/>
      <c r="B26" s="65"/>
      <c r="C26" s="68"/>
      <c r="D26" s="68"/>
      <c r="E26" s="68"/>
    </row>
    <row r="27" spans="1:5" ht="12.75">
      <c r="A27" s="25" t="s">
        <v>40</v>
      </c>
      <c r="B27" s="60"/>
      <c r="C27" s="60"/>
      <c r="D27" s="60"/>
      <c r="E27" s="60"/>
    </row>
    <row r="28" spans="1:5" ht="15">
      <c r="A28" s="25"/>
      <c r="B28" s="310"/>
      <c r="C28" s="60"/>
      <c r="D28" s="60"/>
      <c r="E28" s="60"/>
    </row>
    <row r="29" spans="1:5" ht="15">
      <c r="A29" s="35" t="s">
        <v>377</v>
      </c>
      <c r="B29" s="310"/>
      <c r="C29" s="60" t="s">
        <v>172</v>
      </c>
      <c r="D29" s="60"/>
      <c r="E29" s="60">
        <v>54812</v>
      </c>
    </row>
    <row r="30" spans="1:5" ht="15">
      <c r="A30" s="35" t="s">
        <v>4</v>
      </c>
      <c r="B30" s="310"/>
      <c r="C30" s="60" t="s">
        <v>172</v>
      </c>
      <c r="D30" s="60"/>
      <c r="E30" s="60">
        <v>6439</v>
      </c>
    </row>
    <row r="31" spans="1:5" ht="15">
      <c r="A31" s="35" t="s">
        <v>187</v>
      </c>
      <c r="B31" s="310"/>
      <c r="C31" s="60" t="s">
        <v>172</v>
      </c>
      <c r="D31" s="60"/>
      <c r="E31" s="60">
        <v>21235</v>
      </c>
    </row>
    <row r="32" spans="1:5" ht="15">
      <c r="A32" s="35" t="s">
        <v>133</v>
      </c>
      <c r="B32" s="310"/>
      <c r="C32" s="60" t="s">
        <v>172</v>
      </c>
      <c r="D32" s="60"/>
      <c r="E32" s="60">
        <v>90105</v>
      </c>
    </row>
    <row r="33" spans="1:5" ht="15">
      <c r="A33" s="35"/>
      <c r="B33" s="310"/>
      <c r="C33" s="60"/>
      <c r="D33" s="60"/>
      <c r="E33" s="60"/>
    </row>
    <row r="34" spans="1:5" ht="13.5" thickBot="1">
      <c r="A34" s="35"/>
      <c r="B34" s="361"/>
      <c r="C34" s="60"/>
      <c r="D34" s="60"/>
      <c r="E34" s="60"/>
    </row>
    <row r="35" spans="1:5" ht="23.25" customHeight="1" thickBot="1">
      <c r="A35" s="64" t="s">
        <v>42</v>
      </c>
      <c r="B35" s="64"/>
      <c r="C35" s="65"/>
      <c r="D35" s="65"/>
      <c r="E35" s="66">
        <f>SUM(E29:E32)</f>
        <v>172591</v>
      </c>
    </row>
    <row r="36" spans="1:5" ht="23.25" customHeight="1" thickBot="1">
      <c r="A36" s="64"/>
      <c r="B36" s="64"/>
      <c r="C36" s="65"/>
      <c r="D36" s="65"/>
      <c r="E36" s="66"/>
    </row>
    <row r="37" spans="1:5" ht="12.75">
      <c r="A37" s="64"/>
      <c r="B37" s="64"/>
      <c r="C37" s="65"/>
      <c r="D37" s="65"/>
      <c r="E37" s="66"/>
    </row>
    <row r="38" spans="1:5" ht="12.75">
      <c r="A38" s="52" t="s">
        <v>135</v>
      </c>
      <c r="B38" s="52"/>
      <c r="C38" s="68"/>
      <c r="D38" s="68"/>
      <c r="E38" s="173"/>
    </row>
    <row r="39" spans="1:5" ht="12.75">
      <c r="A39" s="35" t="s">
        <v>136</v>
      </c>
      <c r="B39" s="35"/>
      <c r="C39" s="68"/>
      <c r="D39" s="68"/>
      <c r="E39" s="60">
        <v>89585</v>
      </c>
    </row>
    <row r="40" spans="1:5" ht="12.75">
      <c r="A40" s="35" t="s">
        <v>137</v>
      </c>
      <c r="B40" s="35"/>
      <c r="C40" s="68"/>
      <c r="D40" s="68"/>
      <c r="E40" s="173">
        <v>0</v>
      </c>
    </row>
    <row r="41" spans="1:5" ht="12.75">
      <c r="A41" s="35"/>
      <c r="B41" s="35"/>
      <c r="C41" s="68"/>
      <c r="D41" s="68"/>
      <c r="E41" s="173"/>
    </row>
    <row r="42" spans="1:5" ht="13.5" thickBot="1">
      <c r="A42" s="35" t="s">
        <v>383</v>
      </c>
      <c r="B42" s="35"/>
      <c r="C42" s="68"/>
      <c r="D42" s="68"/>
      <c r="E42" s="173">
        <v>559</v>
      </c>
    </row>
    <row r="43" spans="1:5" ht="33" customHeight="1" thickBot="1">
      <c r="A43" s="251" t="s">
        <v>43</v>
      </c>
      <c r="B43" s="251"/>
      <c r="C43" s="61"/>
      <c r="D43" s="61"/>
      <c r="E43" s="61">
        <f>SUM(E42,E39,E35,E25,E15)</f>
        <v>564286</v>
      </c>
    </row>
    <row r="44" spans="1:5" ht="13.5" thickBot="1">
      <c r="A44" s="3"/>
      <c r="B44" s="3"/>
      <c r="C44" s="62"/>
      <c r="D44" s="62"/>
      <c r="E44" s="62"/>
    </row>
    <row r="45" spans="1:5" ht="13.5" hidden="1" thickBot="1">
      <c r="A45" s="3"/>
      <c r="B45" s="3"/>
      <c r="C45" s="62"/>
      <c r="D45" s="62"/>
      <c r="E45" s="62"/>
    </row>
    <row r="46" spans="1:5" ht="25.5" customHeight="1" hidden="1">
      <c r="A46" s="513" t="s">
        <v>327</v>
      </c>
      <c r="B46" s="468"/>
      <c r="C46" s="520"/>
      <c r="D46" s="248"/>
      <c r="E46" s="517" t="s">
        <v>41</v>
      </c>
    </row>
    <row r="47" spans="1:5" ht="12.75" hidden="1">
      <c r="A47" s="521"/>
      <c r="B47" s="522"/>
      <c r="C47" s="522"/>
      <c r="D47" s="249"/>
      <c r="E47" s="518"/>
    </row>
    <row r="48" spans="1:5" ht="4.5" customHeight="1" hidden="1" thickBot="1">
      <c r="A48" s="523"/>
      <c r="B48" s="524"/>
      <c r="C48" s="524"/>
      <c r="D48" s="250"/>
      <c r="E48" s="519"/>
    </row>
    <row r="49" spans="1:5" ht="25.5" customHeight="1" thickBot="1">
      <c r="A49" s="234"/>
      <c r="B49" s="58"/>
      <c r="C49" s="47" t="s">
        <v>169</v>
      </c>
      <c r="D49" s="257"/>
      <c r="E49" s="70"/>
    </row>
    <row r="50" spans="1:5" ht="13.5" hidden="1" thickBot="1">
      <c r="A50" s="58"/>
      <c r="B50" s="58"/>
      <c r="C50" s="70"/>
      <c r="D50" s="70"/>
      <c r="E50" s="70"/>
    </row>
    <row r="51" spans="1:5" ht="12.75">
      <c r="A51" s="44"/>
      <c r="B51" s="360"/>
      <c r="C51" s="169"/>
      <c r="D51" s="169"/>
      <c r="E51" s="169"/>
    </row>
    <row r="52" spans="1:5" ht="12.75">
      <c r="A52" s="25" t="s">
        <v>134</v>
      </c>
      <c r="B52" s="315"/>
      <c r="C52" s="60"/>
      <c r="D52" s="60"/>
      <c r="E52" s="60"/>
    </row>
    <row r="53" spans="1:5" ht="15">
      <c r="A53" s="25"/>
      <c r="B53" s="310"/>
      <c r="C53" s="60"/>
      <c r="D53" s="60"/>
      <c r="E53" s="60"/>
    </row>
    <row r="54" spans="1:5" ht="15">
      <c r="A54" s="53" t="s">
        <v>173</v>
      </c>
      <c r="B54" s="310"/>
      <c r="C54" s="60" t="s">
        <v>174</v>
      </c>
      <c r="D54" s="60"/>
      <c r="E54" s="356">
        <v>20800</v>
      </c>
    </row>
    <row r="55" spans="1:5" ht="26.25" customHeight="1">
      <c r="A55" s="168" t="s">
        <v>381</v>
      </c>
      <c r="B55" s="310"/>
      <c r="C55" s="60" t="s">
        <v>175</v>
      </c>
      <c r="D55" s="60"/>
      <c r="E55" s="60">
        <v>643</v>
      </c>
    </row>
    <row r="56" spans="1:5" ht="15">
      <c r="A56" s="168" t="s">
        <v>382</v>
      </c>
      <c r="B56" s="310"/>
      <c r="C56" s="60" t="s">
        <v>175</v>
      </c>
      <c r="D56" s="60"/>
      <c r="E56" s="60">
        <v>15947</v>
      </c>
    </row>
    <row r="57" spans="1:5" ht="15">
      <c r="A57" s="168" t="s">
        <v>309</v>
      </c>
      <c r="B57" s="310"/>
      <c r="C57" s="60"/>
      <c r="D57" s="60"/>
      <c r="E57" s="356">
        <v>561</v>
      </c>
    </row>
    <row r="58" spans="1:5" ht="13.5" thickBot="1">
      <c r="A58" s="168" t="s">
        <v>338</v>
      </c>
      <c r="B58" s="437"/>
      <c r="C58" s="170"/>
      <c r="D58" s="170"/>
      <c r="E58" s="312">
        <v>1844</v>
      </c>
    </row>
    <row r="59" spans="1:5" ht="21.75" customHeight="1" thickBot="1">
      <c r="A59" s="18" t="s">
        <v>44</v>
      </c>
      <c r="B59" s="18"/>
      <c r="C59" s="18"/>
      <c r="D59" s="18"/>
      <c r="E59" s="63">
        <f>SUM(E53:E58)</f>
        <v>39795</v>
      </c>
    </row>
    <row r="60" spans="1:5" ht="12.75">
      <c r="A60" s="363"/>
      <c r="B60" s="363"/>
      <c r="C60" s="69"/>
      <c r="D60" s="69"/>
      <c r="E60" s="69"/>
    </row>
    <row r="61" spans="1:5" ht="15" customHeight="1">
      <c r="A61" s="315" t="s">
        <v>323</v>
      </c>
      <c r="B61" s="364"/>
      <c r="C61" s="364"/>
      <c r="D61" s="365"/>
      <c r="E61" s="13"/>
    </row>
    <row r="62" spans="1:5" ht="15" customHeight="1">
      <c r="A62" s="315" t="s">
        <v>239</v>
      </c>
      <c r="B62" s="364"/>
      <c r="C62" s="364"/>
      <c r="D62" s="365"/>
      <c r="E62" s="356"/>
    </row>
    <row r="63" spans="1:5" ht="15" customHeight="1">
      <c r="A63" s="398" t="s">
        <v>339</v>
      </c>
      <c r="B63" s="310"/>
      <c r="C63" s="308"/>
      <c r="D63" s="366"/>
      <c r="E63" s="356">
        <v>21700</v>
      </c>
    </row>
    <row r="64" spans="1:5" ht="15" customHeight="1">
      <c r="A64" s="315" t="s">
        <v>240</v>
      </c>
      <c r="B64" s="310"/>
      <c r="C64" s="308"/>
      <c r="D64" s="366"/>
      <c r="E64" s="356"/>
    </row>
    <row r="65" spans="1:5" ht="15" customHeight="1">
      <c r="A65" s="440" t="s">
        <v>344</v>
      </c>
      <c r="B65" s="438"/>
      <c r="C65" s="364"/>
      <c r="D65" s="365"/>
      <c r="E65" s="356">
        <v>74707</v>
      </c>
    </row>
    <row r="66" spans="1:5" ht="15" customHeight="1">
      <c r="A66" s="314" t="s">
        <v>334</v>
      </c>
      <c r="B66" s="310"/>
      <c r="C66" s="366">
        <v>3937</v>
      </c>
      <c r="D66" s="365"/>
      <c r="E66" s="356">
        <v>1000</v>
      </c>
    </row>
    <row r="67" spans="1:5" ht="15" customHeight="1">
      <c r="A67" s="314" t="s">
        <v>335</v>
      </c>
      <c r="B67" s="310"/>
      <c r="C67" s="366">
        <v>10000</v>
      </c>
      <c r="D67" s="365"/>
      <c r="E67" s="356">
        <v>5000</v>
      </c>
    </row>
    <row r="68" spans="1:5" ht="15" customHeight="1">
      <c r="A68" s="314" t="s">
        <v>336</v>
      </c>
      <c r="B68" s="310"/>
      <c r="C68" s="308">
        <v>1550</v>
      </c>
      <c r="D68" s="365"/>
      <c r="E68" s="356">
        <v>1000</v>
      </c>
    </row>
    <row r="69" spans="1:5" ht="15" customHeight="1">
      <c r="A69" s="314" t="s">
        <v>314</v>
      </c>
      <c r="B69" s="310"/>
      <c r="C69" s="308">
        <v>500</v>
      </c>
      <c r="D69" s="365"/>
      <c r="E69" s="356">
        <v>15000</v>
      </c>
    </row>
    <row r="70" spans="1:5" ht="15" customHeight="1">
      <c r="A70" s="314" t="s">
        <v>378</v>
      </c>
      <c r="B70" s="310"/>
      <c r="C70" s="308">
        <v>500</v>
      </c>
      <c r="D70" s="365"/>
      <c r="E70" s="356">
        <v>1255</v>
      </c>
    </row>
    <row r="71" spans="1:5" ht="15" customHeight="1">
      <c r="A71" s="315" t="s">
        <v>241</v>
      </c>
      <c r="B71" s="365"/>
      <c r="C71" s="365">
        <f>SUM(C66:C70)</f>
        <v>16487</v>
      </c>
      <c r="D71" s="367"/>
      <c r="E71" s="401">
        <f>SUM(E65:E70)</f>
        <v>97962</v>
      </c>
    </row>
    <row r="72" spans="1:5" ht="15" customHeight="1">
      <c r="A72" s="314"/>
      <c r="B72" s="310"/>
      <c r="C72" s="308"/>
      <c r="D72" s="365"/>
      <c r="E72" s="356"/>
    </row>
    <row r="73" spans="1:5" ht="15" customHeight="1">
      <c r="A73" s="315" t="s">
        <v>318</v>
      </c>
      <c r="B73" s="368"/>
      <c r="C73" s="368"/>
      <c r="D73" s="370"/>
      <c r="E73" s="356"/>
    </row>
    <row r="74" spans="1:5" ht="15" customHeight="1">
      <c r="A74" s="314" t="s">
        <v>324</v>
      </c>
      <c r="B74" s="310"/>
      <c r="C74" s="368">
        <v>118</v>
      </c>
      <c r="D74" s="370"/>
      <c r="E74" s="356">
        <v>150</v>
      </c>
    </row>
    <row r="75" spans="1:5" ht="18" customHeight="1">
      <c r="A75" s="314" t="s">
        <v>340</v>
      </c>
      <c r="B75" s="310"/>
      <c r="C75" s="368"/>
      <c r="D75" s="370"/>
      <c r="E75" s="356">
        <v>400</v>
      </c>
    </row>
    <row r="76" spans="1:5" s="358" customFormat="1" ht="15" customHeight="1">
      <c r="A76" s="314"/>
      <c r="B76" s="310"/>
      <c r="C76" s="368">
        <v>64</v>
      </c>
      <c r="D76" s="368"/>
      <c r="E76" s="356"/>
    </row>
    <row r="77" spans="1:5" s="358" customFormat="1" ht="15" customHeight="1">
      <c r="A77" s="315" t="s">
        <v>343</v>
      </c>
      <c r="B77" s="371"/>
      <c r="C77" s="371">
        <v>300</v>
      </c>
      <c r="D77" s="370"/>
      <c r="E77" s="401">
        <f>SUM(E74:E76)</f>
        <v>550</v>
      </c>
    </row>
    <row r="78" spans="1:5" s="358" customFormat="1" ht="15" customHeight="1">
      <c r="A78" s="314"/>
      <c r="B78" s="310"/>
      <c r="C78" s="368"/>
      <c r="D78" s="370"/>
      <c r="E78" s="356"/>
    </row>
    <row r="79" spans="1:5" s="358" customFormat="1" ht="15" customHeight="1">
      <c r="A79" s="315" t="s">
        <v>317</v>
      </c>
      <c r="B79" s="309"/>
      <c r="C79" s="403"/>
      <c r="D79" s="316"/>
      <c r="E79" s="356"/>
    </row>
    <row r="80" spans="1:5" s="358" customFormat="1" ht="15" customHeight="1">
      <c r="A80" s="314" t="s">
        <v>315</v>
      </c>
      <c r="B80" s="310"/>
      <c r="C80" s="405">
        <v>394</v>
      </c>
      <c r="D80" s="381"/>
      <c r="E80" s="356">
        <v>1425</v>
      </c>
    </row>
    <row r="81" spans="1:5" s="358" customFormat="1" ht="15" customHeight="1">
      <c r="A81" s="314"/>
      <c r="B81" s="310"/>
      <c r="C81" s="368"/>
      <c r="D81" s="370"/>
      <c r="E81" s="356"/>
    </row>
    <row r="82" spans="1:5" s="358" customFormat="1" ht="15" customHeight="1">
      <c r="A82" s="315" t="s">
        <v>342</v>
      </c>
      <c r="B82" s="309"/>
      <c r="C82" s="403"/>
      <c r="D82" s="316"/>
      <c r="E82" s="356"/>
    </row>
    <row r="83" spans="1:5" s="358" customFormat="1" ht="15" customHeight="1">
      <c r="A83" s="314" t="s">
        <v>315</v>
      </c>
      <c r="B83" s="310"/>
      <c r="C83" s="405">
        <v>394</v>
      </c>
      <c r="D83" s="381"/>
      <c r="E83" s="356">
        <v>1500</v>
      </c>
    </row>
    <row r="84" spans="1:5" ht="15" customHeight="1">
      <c r="A84" s="314"/>
      <c r="B84" s="310"/>
      <c r="C84" s="368"/>
      <c r="D84" s="368"/>
      <c r="E84" s="356"/>
    </row>
    <row r="85" spans="1:5" s="359" customFormat="1" ht="15" customHeight="1">
      <c r="A85" s="315" t="s">
        <v>311</v>
      </c>
      <c r="B85" s="308"/>
      <c r="C85" s="405"/>
      <c r="D85" s="383"/>
      <c r="E85" s="356"/>
    </row>
    <row r="86" spans="1:5" s="359" customFormat="1" ht="15" customHeight="1">
      <c r="A86" s="314" t="s">
        <v>316</v>
      </c>
      <c r="B86" s="310"/>
      <c r="C86" s="405">
        <v>150</v>
      </c>
      <c r="D86" s="383"/>
      <c r="E86" s="356">
        <v>191</v>
      </c>
    </row>
    <row r="87" spans="1:5" s="359" customFormat="1" ht="15" customHeight="1">
      <c r="A87" s="315" t="s">
        <v>379</v>
      </c>
      <c r="B87" s="310"/>
      <c r="C87" s="403"/>
      <c r="D87" s="316"/>
      <c r="E87" s="356"/>
    </row>
    <row r="88" spans="1:5" s="359" customFormat="1" ht="15" customHeight="1">
      <c r="A88" s="314" t="s">
        <v>316</v>
      </c>
      <c r="B88" s="310"/>
      <c r="C88" s="405"/>
      <c r="D88" s="381"/>
      <c r="E88" s="356">
        <v>144</v>
      </c>
    </row>
    <row r="89" spans="1:5" s="359" customFormat="1" ht="15" customHeight="1">
      <c r="A89" s="408" t="s">
        <v>346</v>
      </c>
      <c r="B89" s="310"/>
      <c r="C89" s="368"/>
      <c r="D89" s="368"/>
      <c r="E89" s="356">
        <f>SUM(E77:E88)</f>
        <v>3810</v>
      </c>
    </row>
    <row r="90" spans="1:5" s="359" customFormat="1" ht="15" customHeight="1">
      <c r="A90" s="315" t="s">
        <v>347</v>
      </c>
      <c r="B90" s="371"/>
      <c r="C90" s="371"/>
      <c r="D90" s="370"/>
      <c r="E90" s="401">
        <f>SUM(E89,E63,E71)</f>
        <v>123472</v>
      </c>
    </row>
    <row r="91" spans="1:5" s="359" customFormat="1" ht="15" customHeight="1">
      <c r="A91" s="315"/>
      <c r="B91" s="371"/>
      <c r="C91" s="371"/>
      <c r="D91" s="370"/>
      <c r="E91" s="401"/>
    </row>
    <row r="92" spans="1:5" s="359" customFormat="1" ht="15" customHeight="1" thickBot="1">
      <c r="A92" s="453" t="s">
        <v>380</v>
      </c>
      <c r="B92" s="454"/>
      <c r="C92" s="371"/>
      <c r="D92" s="370"/>
      <c r="E92" s="455">
        <v>10395</v>
      </c>
    </row>
    <row r="93" spans="1:5" s="359" customFormat="1" ht="20.25" customHeight="1" thickBot="1">
      <c r="A93" s="409" t="s">
        <v>45</v>
      </c>
      <c r="B93" s="409"/>
      <c r="C93" s="406"/>
      <c r="D93" s="407"/>
      <c r="E93" s="390">
        <f>SUM(E92,E90,E59,E43)</f>
        <v>737948</v>
      </c>
    </row>
    <row r="94" spans="1:5" s="359" customFormat="1" ht="22.5" customHeight="1">
      <c r="A94" s="58"/>
      <c r="B94" s="58"/>
      <c r="C94" s="12"/>
      <c r="D94" s="12"/>
      <c r="E94" s="13"/>
    </row>
    <row r="95" spans="1:5" s="359" customFormat="1" ht="15.75" customHeight="1">
      <c r="A95" s="314"/>
      <c r="B95" s="314"/>
      <c r="C95" s="71"/>
      <c r="D95" s="71"/>
      <c r="E95" s="71">
        <v>0</v>
      </c>
    </row>
    <row r="96" spans="1:5" s="359" customFormat="1" ht="12.75" customHeight="1">
      <c r="A96" s="315"/>
      <c r="B96" s="315"/>
      <c r="C96" s="313"/>
      <c r="D96" s="313"/>
      <c r="E96" s="313">
        <f>SUM(E95)</f>
        <v>0</v>
      </c>
    </row>
    <row r="97" spans="1:5" s="359" customFormat="1" ht="12.75" customHeight="1">
      <c r="A97" s="25"/>
      <c r="B97" s="25"/>
      <c r="C97" s="313"/>
      <c r="D97" s="313"/>
      <c r="E97" s="313"/>
    </row>
    <row r="98" spans="1:5" s="359" customFormat="1" ht="18" customHeight="1">
      <c r="A98" s="31" t="s">
        <v>48</v>
      </c>
      <c r="B98" s="31"/>
      <c r="C98" s="71"/>
      <c r="D98" s="71"/>
      <c r="E98" s="184">
        <f>SUM(E96,E95,E94,E93)</f>
        <v>737948</v>
      </c>
    </row>
    <row r="99" spans="1:5" s="359" customFormat="1" ht="18" customHeight="1">
      <c r="A99" s="31"/>
      <c r="B99" s="31"/>
      <c r="C99" s="71"/>
      <c r="D99" s="71"/>
      <c r="E99" s="184"/>
    </row>
    <row r="100" spans="1:5" s="359" customFormat="1" ht="18" customHeight="1">
      <c r="A100" s="58" t="s">
        <v>46</v>
      </c>
      <c r="B100" s="31"/>
      <c r="C100" s="71"/>
      <c r="D100" s="71"/>
      <c r="E100" s="184"/>
    </row>
    <row r="101" spans="1:5" ht="17.25" customHeight="1">
      <c r="A101" s="25" t="s">
        <v>147</v>
      </c>
      <c r="B101" s="25"/>
      <c r="C101" s="312" t="s">
        <v>176</v>
      </c>
      <c r="D101" s="312"/>
      <c r="E101" s="313"/>
    </row>
    <row r="102" spans="1:5" ht="15" customHeight="1">
      <c r="A102" s="25" t="s">
        <v>345</v>
      </c>
      <c r="B102" s="310"/>
      <c r="C102" s="405"/>
      <c r="D102" s="382"/>
      <c r="E102" s="356"/>
    </row>
    <row r="103" spans="1:5" ht="15" customHeight="1">
      <c r="A103" s="315"/>
      <c r="B103" s="319"/>
      <c r="C103" s="404"/>
      <c r="D103" s="382"/>
      <c r="E103" s="401"/>
    </row>
    <row r="104" spans="1:5" ht="15" customHeight="1">
      <c r="A104" s="315" t="s">
        <v>47</v>
      </c>
      <c r="B104" s="319"/>
      <c r="C104" s="404"/>
      <c r="D104" s="382"/>
      <c r="E104" s="356"/>
    </row>
    <row r="105" spans="1:5" ht="15" customHeight="1">
      <c r="A105" s="315"/>
      <c r="B105" s="308"/>
      <c r="C105" s="405"/>
      <c r="D105" s="383"/>
      <c r="E105" s="356"/>
    </row>
    <row r="106" spans="1:5" s="254" customFormat="1" ht="14.25" customHeight="1">
      <c r="A106" s="314"/>
      <c r="B106" s="310"/>
      <c r="C106" s="405"/>
      <c r="D106" s="381"/>
      <c r="E106" s="356"/>
    </row>
    <row r="107" spans="1:5" s="254" customFormat="1" ht="14.25" customHeight="1">
      <c r="A107" s="314"/>
      <c r="B107" s="310"/>
      <c r="C107" s="405"/>
      <c r="D107" s="381"/>
      <c r="E107" s="356"/>
    </row>
    <row r="108" spans="1:5" s="255" customFormat="1" ht="14.25" customHeight="1" thickBot="1">
      <c r="A108" s="315"/>
      <c r="B108" s="319"/>
      <c r="C108" s="404"/>
      <c r="D108" s="384"/>
      <c r="E108" s="401"/>
    </row>
    <row r="109" spans="1:5" ht="23.25" customHeight="1" thickBot="1">
      <c r="A109" s="409" t="s">
        <v>45</v>
      </c>
      <c r="B109" s="409"/>
      <c r="C109" s="406"/>
      <c r="D109" s="407"/>
      <c r="E109" s="456">
        <f>SUM(E98)</f>
        <v>737948</v>
      </c>
    </row>
  </sheetData>
  <sheetProtection/>
  <mergeCells count="4">
    <mergeCell ref="A1:C2"/>
    <mergeCell ref="E1:E3"/>
    <mergeCell ref="A46:C48"/>
    <mergeCell ref="E46:E48"/>
  </mergeCells>
  <printOptions horizontalCentered="1"/>
  <pageMargins left="0.7480314960629921" right="0.7874015748031497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&amp;R&amp;"Arial CE,Félkövér dőlt"&amp;P. oldal</oddHeader>
  </headerFooter>
  <rowBreaks count="2" manualBreakCount="2">
    <brk id="44" max="255" man="1"/>
    <brk id="9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V60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D31"/>
    </sheetView>
  </sheetViews>
  <sheetFormatPr defaultColWidth="9.00390625" defaultRowHeight="12.75"/>
  <cols>
    <col min="1" max="1" width="22.00390625" style="86" customWidth="1"/>
    <col min="2" max="2" width="10.125" style="86" bestFit="1" customWidth="1"/>
    <col min="3" max="3" width="9.125" style="86" customWidth="1"/>
    <col min="4" max="4" width="10.125" style="86" bestFit="1" customWidth="1"/>
    <col min="5" max="5" width="8.25390625" style="86" customWidth="1"/>
    <col min="6" max="7" width="8.625" style="86" customWidth="1"/>
    <col min="8" max="8" width="7.875" style="86" customWidth="1"/>
    <col min="9" max="9" width="9.25390625" style="86" customWidth="1"/>
    <col min="10" max="10" width="9.125" style="87" customWidth="1"/>
    <col min="11" max="11" width="8.875" style="86" customWidth="1"/>
    <col min="12" max="12" width="8.625" style="86" customWidth="1"/>
    <col min="13" max="13" width="7.75390625" style="86" customWidth="1"/>
    <col min="14" max="14" width="7.625" style="86" customWidth="1"/>
    <col min="15" max="15" width="8.25390625" style="86" customWidth="1"/>
    <col min="16" max="16" width="7.25390625" style="86" customWidth="1"/>
    <col min="17" max="17" width="8.75390625" style="87" customWidth="1"/>
    <col min="18" max="16384" width="9.125" style="74" customWidth="1"/>
  </cols>
  <sheetData>
    <row r="1" spans="1:17" ht="12.75" customHeight="1">
      <c r="A1" s="525" t="s">
        <v>328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7"/>
    </row>
    <row r="2" spans="1:17" ht="21" customHeight="1" thickBot="1">
      <c r="A2" s="528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30"/>
    </row>
    <row r="3" spans="1:17" ht="21" customHeight="1" thickBot="1">
      <c r="A3" s="75"/>
      <c r="B3" s="531" t="s">
        <v>49</v>
      </c>
      <c r="C3" s="532"/>
      <c r="D3" s="532"/>
      <c r="E3" s="532"/>
      <c r="F3" s="532"/>
      <c r="G3" s="532"/>
      <c r="H3" s="532"/>
      <c r="I3" s="532"/>
      <c r="J3" s="533"/>
      <c r="K3" s="531" t="s">
        <v>50</v>
      </c>
      <c r="L3" s="532"/>
      <c r="M3" s="532"/>
      <c r="N3" s="532"/>
      <c r="O3" s="532"/>
      <c r="P3" s="532"/>
      <c r="Q3" s="534"/>
    </row>
    <row r="4" spans="1:17" s="82" customFormat="1" ht="48.75" thickBot="1">
      <c r="A4" s="76" t="s">
        <v>189</v>
      </c>
      <c r="B4" s="77" t="s">
        <v>51</v>
      </c>
      <c r="C4" s="78" t="s">
        <v>52</v>
      </c>
      <c r="D4" s="77" t="s">
        <v>53</v>
      </c>
      <c r="E4" s="77" t="s">
        <v>54</v>
      </c>
      <c r="F4" s="77" t="s">
        <v>190</v>
      </c>
      <c r="G4" s="77" t="s">
        <v>138</v>
      </c>
      <c r="H4" s="178" t="s">
        <v>139</v>
      </c>
      <c r="I4" s="77" t="s">
        <v>55</v>
      </c>
      <c r="J4" s="79" t="s">
        <v>56</v>
      </c>
      <c r="K4" s="78" t="s">
        <v>130</v>
      </c>
      <c r="L4" s="77" t="s">
        <v>57</v>
      </c>
      <c r="M4" s="77" t="s">
        <v>155</v>
      </c>
      <c r="N4" s="77" t="s">
        <v>162</v>
      </c>
      <c r="O4" s="77" t="s">
        <v>58</v>
      </c>
      <c r="P4" s="80" t="s">
        <v>188</v>
      </c>
      <c r="Q4" s="81" t="s">
        <v>59</v>
      </c>
    </row>
    <row r="5" spans="1:17" s="82" customFormat="1" ht="12">
      <c r="A5" s="198"/>
      <c r="B5" s="199"/>
      <c r="C5" s="207"/>
      <c r="D5" s="188"/>
      <c r="E5" s="188"/>
      <c r="F5" s="188"/>
      <c r="G5" s="188"/>
      <c r="H5" s="200"/>
      <c r="I5" s="201"/>
      <c r="J5" s="204"/>
      <c r="K5" s="202"/>
      <c r="L5" s="188"/>
      <c r="M5" s="188"/>
      <c r="N5" s="188"/>
      <c r="O5" s="188"/>
      <c r="P5" s="203"/>
      <c r="Q5" s="205"/>
    </row>
    <row r="6" spans="1:17" s="85" customFormat="1" ht="12.75">
      <c r="A6" s="413" t="s">
        <v>234</v>
      </c>
      <c r="B6" s="414">
        <f>'[1]562912 Ovi étk.'!$C$37</f>
        <v>19365</v>
      </c>
      <c r="C6" s="415">
        <f>'[1]562912 Ovi étk.'!$C$50</f>
        <v>3930</v>
      </c>
      <c r="D6" s="415">
        <f>'[1]562912 Ovi étk.'!$C$103</f>
        <v>16069</v>
      </c>
      <c r="E6" s="415"/>
      <c r="F6" s="415"/>
      <c r="G6" s="415"/>
      <c r="H6" s="415"/>
      <c r="I6" s="416"/>
      <c r="J6" s="417">
        <f>SUM(B6:I6)</f>
        <v>39364</v>
      </c>
      <c r="K6" s="414">
        <f>'[1]562912 Ovi étk.'!$C$127</f>
        <v>5324</v>
      </c>
      <c r="L6" s="415"/>
      <c r="M6" s="415"/>
      <c r="N6" s="415"/>
      <c r="O6" s="415">
        <f>'[1]562912 Ovi étk.'!$C$130</f>
        <v>6470</v>
      </c>
      <c r="P6" s="416"/>
      <c r="Q6" s="417">
        <f aca="true" t="shared" si="0" ref="Q6:Q12">SUM(K6:P6)</f>
        <v>11794</v>
      </c>
    </row>
    <row r="7" spans="1:17" s="85" customFormat="1" ht="12.75">
      <c r="A7" s="413" t="s">
        <v>60</v>
      </c>
      <c r="B7" s="414">
        <f>'[1]091120 Óvoda SNI'!$C$16</f>
        <v>4040</v>
      </c>
      <c r="C7" s="415">
        <f>'[1]091120 Óvoda SNI'!$C$20</f>
        <v>709</v>
      </c>
      <c r="D7" s="415"/>
      <c r="E7" s="415"/>
      <c r="F7" s="415"/>
      <c r="G7" s="415"/>
      <c r="H7" s="415"/>
      <c r="I7" s="416"/>
      <c r="J7" s="417">
        <f>SUM(B7:I7)</f>
        <v>4749</v>
      </c>
      <c r="K7" s="414"/>
      <c r="L7" s="415"/>
      <c r="M7" s="415"/>
      <c r="N7" s="415"/>
      <c r="O7" s="415"/>
      <c r="P7" s="416"/>
      <c r="Q7" s="417">
        <f t="shared" si="0"/>
        <v>0</v>
      </c>
    </row>
    <row r="8" spans="1:17" s="85" customFormat="1" ht="12.75">
      <c r="A8" s="413" t="s">
        <v>153</v>
      </c>
      <c r="B8" s="414">
        <f>'[1]091110 Szakmai óvoda'!$C$50</f>
        <v>93171</v>
      </c>
      <c r="C8" s="415">
        <f>'[1]091110 Szakmai óvoda'!$C$65</f>
        <v>18476</v>
      </c>
      <c r="D8" s="415">
        <f>'[1]091110 Szakmai óvoda'!$C$83</f>
        <v>1225</v>
      </c>
      <c r="E8" s="415"/>
      <c r="F8" s="415"/>
      <c r="G8" s="415"/>
      <c r="H8" s="415"/>
      <c r="I8" s="416"/>
      <c r="J8" s="417">
        <f>SUM(B8:I8)</f>
        <v>112872</v>
      </c>
      <c r="K8" s="414"/>
      <c r="L8" s="415"/>
      <c r="M8" s="415"/>
      <c r="N8" s="415"/>
      <c r="O8" s="415"/>
      <c r="P8" s="416"/>
      <c r="Q8" s="417">
        <f t="shared" si="0"/>
        <v>0</v>
      </c>
    </row>
    <row r="9" spans="1:17" s="85" customFormat="1" ht="12.75">
      <c r="A9" s="413" t="s">
        <v>154</v>
      </c>
      <c r="B9" s="414">
        <f>'[1]091140 Óvoda működtetés'!$C$29</f>
        <v>3464</v>
      </c>
      <c r="C9" s="415">
        <f>'[1]091140 Óvoda működtetés'!$C$38</f>
        <v>756</v>
      </c>
      <c r="D9" s="415">
        <f>'[1]091140 Óvoda működtetés'!$C$91</f>
        <v>10138</v>
      </c>
      <c r="E9" s="415"/>
      <c r="F9" s="415"/>
      <c r="G9" s="415"/>
      <c r="H9" s="415"/>
      <c r="I9" s="416"/>
      <c r="J9" s="417">
        <f>SUM(B9:I9)</f>
        <v>14358</v>
      </c>
      <c r="K9" s="414"/>
      <c r="L9" s="415"/>
      <c r="M9" s="415"/>
      <c r="N9" s="415"/>
      <c r="O9" s="415"/>
      <c r="P9" s="416"/>
      <c r="Q9" s="417">
        <f t="shared" si="0"/>
        <v>0</v>
      </c>
    </row>
    <row r="10" spans="1:17" s="174" customFormat="1" ht="12.75">
      <c r="A10" s="413" t="s">
        <v>78</v>
      </c>
      <c r="B10" s="414"/>
      <c r="C10" s="415"/>
      <c r="D10" s="415">
        <f>'[1]562917 Munkahelyi étk.'!$C$25</f>
        <v>2934</v>
      </c>
      <c r="E10" s="415"/>
      <c r="F10" s="415"/>
      <c r="G10" s="415"/>
      <c r="H10" s="415"/>
      <c r="I10" s="416"/>
      <c r="J10" s="418">
        <f>SUM(B10:I10)</f>
        <v>2934</v>
      </c>
      <c r="K10" s="414">
        <f>'[1]562917 Munkahelyi étk.'!$C$48</f>
        <v>4594</v>
      </c>
      <c r="L10" s="415"/>
      <c r="M10" s="415"/>
      <c r="N10" s="415"/>
      <c r="O10" s="415"/>
      <c r="P10" s="416"/>
      <c r="Q10" s="417">
        <f t="shared" si="0"/>
        <v>4594</v>
      </c>
    </row>
    <row r="11" spans="1:17" s="85" customFormat="1" ht="22.5" customHeight="1">
      <c r="A11" s="413" t="s">
        <v>146</v>
      </c>
      <c r="B11" s="414"/>
      <c r="C11" s="415"/>
      <c r="D11" s="415"/>
      <c r="E11" s="415"/>
      <c r="F11" s="415"/>
      <c r="G11" s="415"/>
      <c r="H11" s="415"/>
      <c r="I11" s="416"/>
      <c r="J11" s="417"/>
      <c r="K11" s="414"/>
      <c r="L11" s="415">
        <f>'[1]013350 Önkorm.v.gazd.'!$C$21</f>
        <v>300</v>
      </c>
      <c r="M11" s="415"/>
      <c r="N11" s="415"/>
      <c r="O11" s="415"/>
      <c r="P11" s="416"/>
      <c r="Q11" s="417">
        <f t="shared" si="0"/>
        <v>300</v>
      </c>
    </row>
    <row r="12" spans="1:17" s="85" customFormat="1" ht="14.25" customHeight="1" thickBot="1">
      <c r="A12" s="419" t="s">
        <v>235</v>
      </c>
      <c r="B12" s="420"/>
      <c r="C12" s="421"/>
      <c r="D12" s="421">
        <f>'[1]562913 Isk.étk.'!$C$51</f>
        <v>21150</v>
      </c>
      <c r="E12" s="421"/>
      <c r="F12" s="421"/>
      <c r="G12" s="421"/>
      <c r="H12" s="421"/>
      <c r="I12" s="422"/>
      <c r="J12" s="189">
        <f>SUM(B12:I12)</f>
        <v>21150</v>
      </c>
      <c r="K12" s="420">
        <f>'[1]562913 Isk.étk.'!$C$83</f>
        <v>13955</v>
      </c>
      <c r="L12" s="421"/>
      <c r="M12" s="421"/>
      <c r="N12" s="421"/>
      <c r="O12" s="421">
        <f>'[1]562913 Isk.étk.'!$C$86</f>
        <v>4070</v>
      </c>
      <c r="P12" s="422"/>
      <c r="Q12" s="423">
        <f t="shared" si="0"/>
        <v>18025</v>
      </c>
    </row>
    <row r="13" spans="1:17" s="85" customFormat="1" ht="19.5" customHeight="1" thickBot="1">
      <c r="A13" s="206" t="s">
        <v>61</v>
      </c>
      <c r="B13" s="191">
        <f aca="true" t="shared" si="1" ref="B13:Q13">SUM(B6:B12)</f>
        <v>120040</v>
      </c>
      <c r="C13" s="176">
        <f t="shared" si="1"/>
        <v>23871</v>
      </c>
      <c r="D13" s="176">
        <f t="shared" si="1"/>
        <v>51516</v>
      </c>
      <c r="E13" s="176">
        <f t="shared" si="1"/>
        <v>0</v>
      </c>
      <c r="F13" s="176">
        <f t="shared" si="1"/>
        <v>0</v>
      </c>
      <c r="G13" s="176">
        <f t="shared" si="1"/>
        <v>0</v>
      </c>
      <c r="H13" s="176">
        <f t="shared" si="1"/>
        <v>0</v>
      </c>
      <c r="I13" s="192">
        <f t="shared" si="1"/>
        <v>0</v>
      </c>
      <c r="J13" s="187">
        <f t="shared" si="1"/>
        <v>195427</v>
      </c>
      <c r="K13" s="191">
        <f t="shared" si="1"/>
        <v>23873</v>
      </c>
      <c r="L13" s="176">
        <f t="shared" si="1"/>
        <v>300</v>
      </c>
      <c r="M13" s="176">
        <f t="shared" si="1"/>
        <v>0</v>
      </c>
      <c r="N13" s="176">
        <f t="shared" si="1"/>
        <v>0</v>
      </c>
      <c r="O13" s="176">
        <f t="shared" si="1"/>
        <v>10540</v>
      </c>
      <c r="P13" s="192">
        <f t="shared" si="1"/>
        <v>0</v>
      </c>
      <c r="Q13" s="190">
        <f t="shared" si="1"/>
        <v>34713</v>
      </c>
    </row>
    <row r="14" spans="1:17" s="85" customFormat="1" ht="19.5" customHeight="1" thickBot="1">
      <c r="A14" s="194"/>
      <c r="B14" s="175"/>
      <c r="C14" s="175"/>
      <c r="D14" s="175"/>
      <c r="E14" s="175"/>
      <c r="F14" s="175"/>
      <c r="G14" s="175"/>
      <c r="H14" s="175"/>
      <c r="I14" s="175"/>
      <c r="J14" s="193"/>
      <c r="K14" s="175"/>
      <c r="L14" s="175"/>
      <c r="M14" s="175"/>
      <c r="N14" s="175"/>
      <c r="O14" s="175"/>
      <c r="P14" s="175"/>
      <c r="Q14" s="193"/>
    </row>
    <row r="15" spans="1:17" s="85" customFormat="1" ht="12.75" customHeight="1">
      <c r="A15" s="424" t="s">
        <v>62</v>
      </c>
      <c r="B15" s="425">
        <f>'[1]889922 HSZG'!$C$28</f>
        <v>5641</v>
      </c>
      <c r="C15" s="426">
        <f>'[1]889922 HSZG'!$C$46</f>
        <v>1124</v>
      </c>
      <c r="D15" s="426">
        <f>'[1]889922 HSZG'!$C$70</f>
        <v>93</v>
      </c>
      <c r="E15" s="426"/>
      <c r="F15" s="426"/>
      <c r="G15" s="426"/>
      <c r="H15" s="426"/>
      <c r="I15" s="427"/>
      <c r="J15" s="428">
        <f>SUM(B15:I15)</f>
        <v>6858</v>
      </c>
      <c r="K15" s="425"/>
      <c r="L15" s="426"/>
      <c r="M15" s="426"/>
      <c r="N15" s="426"/>
      <c r="O15" s="426"/>
      <c r="P15" s="427"/>
      <c r="Q15" s="428">
        <f aca="true" t="shared" si="2" ref="Q15:Q21">SUM(K15:O15)</f>
        <v>0</v>
      </c>
    </row>
    <row r="16" spans="1:17" s="85" customFormat="1" ht="25.5">
      <c r="A16" s="413" t="s">
        <v>304</v>
      </c>
      <c r="B16" s="414">
        <f>'[1]889924 Család és gyermekjólét'!$C$31</f>
        <v>7203</v>
      </c>
      <c r="C16" s="415">
        <f>'[1]889924 Család és gyermekjólét'!$C$41</f>
        <v>1385</v>
      </c>
      <c r="D16" s="415">
        <f>'[1]889924 Család és gyermekjólét'!$C$95</f>
        <v>1881</v>
      </c>
      <c r="E16" s="415"/>
      <c r="F16" s="415"/>
      <c r="G16" s="415"/>
      <c r="H16" s="415"/>
      <c r="I16" s="416"/>
      <c r="J16" s="417">
        <f>SUM(B16:I16)</f>
        <v>10469</v>
      </c>
      <c r="K16" s="414"/>
      <c r="L16" s="415"/>
      <c r="M16" s="415"/>
      <c r="N16" s="415"/>
      <c r="O16" s="415"/>
      <c r="P16" s="416"/>
      <c r="Q16" s="417">
        <f t="shared" si="2"/>
        <v>0</v>
      </c>
    </row>
    <row r="17" spans="1:17" s="85" customFormat="1" ht="13.5" thickBot="1">
      <c r="A17" s="413" t="s">
        <v>63</v>
      </c>
      <c r="B17" s="414"/>
      <c r="C17" s="415"/>
      <c r="D17" s="415">
        <f>'[1]889921 Szoc. étk.'!$C$29</f>
        <v>3823</v>
      </c>
      <c r="E17" s="415"/>
      <c r="F17" s="415"/>
      <c r="G17" s="415"/>
      <c r="H17" s="415"/>
      <c r="I17" s="416"/>
      <c r="J17" s="417">
        <f>SUM(B17:I17)</f>
        <v>3823</v>
      </c>
      <c r="K17" s="414">
        <f>'[1]889921 Szoc. étk.'!$C$43</f>
        <v>2782</v>
      </c>
      <c r="L17" s="415"/>
      <c r="M17" s="415"/>
      <c r="N17" s="415"/>
      <c r="O17" s="415">
        <f>'[1]889921 Szoc. étk.'!$C$45</f>
        <v>1043</v>
      </c>
      <c r="P17" s="416"/>
      <c r="Q17" s="417">
        <f t="shared" si="2"/>
        <v>3825</v>
      </c>
    </row>
    <row r="18" spans="1:17" s="195" customFormat="1" ht="19.5" customHeight="1" thickBot="1">
      <c r="A18" s="206" t="s">
        <v>64</v>
      </c>
      <c r="B18" s="191">
        <f aca="true" t="shared" si="3" ref="B18:O18">SUM(B15:B17)</f>
        <v>12844</v>
      </c>
      <c r="C18" s="176">
        <f t="shared" si="3"/>
        <v>2509</v>
      </c>
      <c r="D18" s="176">
        <f t="shared" si="3"/>
        <v>5797</v>
      </c>
      <c r="E18" s="176">
        <f t="shared" si="3"/>
        <v>0</v>
      </c>
      <c r="F18" s="176">
        <f t="shared" si="3"/>
        <v>0</v>
      </c>
      <c r="G18" s="176">
        <f t="shared" si="3"/>
        <v>0</v>
      </c>
      <c r="H18" s="176">
        <f t="shared" si="3"/>
        <v>0</v>
      </c>
      <c r="I18" s="192">
        <f t="shared" si="3"/>
        <v>0</v>
      </c>
      <c r="J18" s="187">
        <f t="shared" si="3"/>
        <v>21150</v>
      </c>
      <c r="K18" s="191">
        <f t="shared" si="3"/>
        <v>2782</v>
      </c>
      <c r="L18" s="176">
        <f t="shared" si="3"/>
        <v>0</v>
      </c>
      <c r="M18" s="176">
        <f t="shared" si="3"/>
        <v>0</v>
      </c>
      <c r="N18" s="176">
        <f t="shared" si="3"/>
        <v>0</v>
      </c>
      <c r="O18" s="176">
        <f t="shared" si="3"/>
        <v>1043</v>
      </c>
      <c r="P18" s="192"/>
      <c r="Q18" s="187">
        <f>SUM(Q15:Q17)</f>
        <v>3825</v>
      </c>
    </row>
    <row r="19" spans="1:17" s="85" customFormat="1" ht="18.75" customHeight="1" thickBot="1">
      <c r="A19" s="429"/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>
        <f>SUM(K19:P19)</f>
        <v>0</v>
      </c>
    </row>
    <row r="20" spans="1:17" s="85" customFormat="1" ht="12.75" customHeight="1">
      <c r="A20" s="424" t="s">
        <v>65</v>
      </c>
      <c r="B20" s="425">
        <f>'[1]13360 Számv.könyvvizsg.'!$C$24</f>
        <v>6795</v>
      </c>
      <c r="C20" s="426">
        <f>'[1]13360 Számv.könyvvizsg.'!$C$31</f>
        <v>1369</v>
      </c>
      <c r="D20" s="426">
        <f>'[1]13360 Számv.könyvvizsg.'!$C$45</f>
        <v>3381</v>
      </c>
      <c r="E20" s="426"/>
      <c r="F20" s="426"/>
      <c r="G20" s="426"/>
      <c r="H20" s="426"/>
      <c r="I20" s="427"/>
      <c r="J20" s="428">
        <f>SUM(B20:I20)</f>
        <v>11545</v>
      </c>
      <c r="K20" s="425"/>
      <c r="L20" s="426"/>
      <c r="M20" s="426"/>
      <c r="N20" s="426"/>
      <c r="O20" s="426"/>
      <c r="P20" s="427"/>
      <c r="Q20" s="428">
        <f t="shared" si="2"/>
        <v>0</v>
      </c>
    </row>
    <row r="21" spans="1:17" s="85" customFormat="1" ht="12.75" customHeight="1">
      <c r="A21" s="413" t="s">
        <v>305</v>
      </c>
      <c r="B21" s="414">
        <f>'[1]01130 Önkorm.'!$C$46</f>
        <v>57677</v>
      </c>
      <c r="C21" s="415">
        <f>'[1]01130 Önkorm.'!$C$58</f>
        <v>10256</v>
      </c>
      <c r="D21" s="415">
        <f>'[1]01130 Önkorm.'!$C$128</f>
        <v>17553</v>
      </c>
      <c r="E21" s="415"/>
      <c r="F21" s="415"/>
      <c r="G21" s="415"/>
      <c r="H21" s="415"/>
      <c r="I21" s="416"/>
      <c r="J21" s="417">
        <f>SUM(B21:I21)</f>
        <v>85486</v>
      </c>
      <c r="K21" s="414"/>
      <c r="L21" s="415"/>
      <c r="M21" s="415"/>
      <c r="N21" s="415"/>
      <c r="O21" s="415"/>
      <c r="P21" s="416"/>
      <c r="Q21" s="417">
        <f t="shared" si="2"/>
        <v>0</v>
      </c>
    </row>
    <row r="22" spans="1:17" s="85" customFormat="1" ht="12.75" customHeight="1" thickBot="1">
      <c r="A22" s="419" t="s">
        <v>68</v>
      </c>
      <c r="B22" s="420">
        <f>'[1]011220Adó, ill. besz.'!$D$26</f>
        <v>10188</v>
      </c>
      <c r="C22" s="421">
        <f>'[1]011220Adó, ill. besz.'!$D$36</f>
        <v>2123</v>
      </c>
      <c r="D22" s="421"/>
      <c r="E22" s="421"/>
      <c r="F22" s="421"/>
      <c r="G22" s="421"/>
      <c r="H22" s="421"/>
      <c r="I22" s="422"/>
      <c r="J22" s="423">
        <f>SUM(B22:I22)</f>
        <v>12311</v>
      </c>
      <c r="K22" s="420"/>
      <c r="L22" s="421"/>
      <c r="M22" s="421"/>
      <c r="N22" s="421"/>
      <c r="O22" s="421"/>
      <c r="P22" s="422"/>
      <c r="Q22" s="423"/>
    </row>
    <row r="23" spans="1:17" s="85" customFormat="1" ht="26.25" thickBot="1">
      <c r="A23" s="206" t="s">
        <v>236</v>
      </c>
      <c r="B23" s="191">
        <f aca="true" t="shared" si="4" ref="B23:P23">SUM(B20:B22)</f>
        <v>74660</v>
      </c>
      <c r="C23" s="176">
        <f t="shared" si="4"/>
        <v>13748</v>
      </c>
      <c r="D23" s="176">
        <f t="shared" si="4"/>
        <v>20934</v>
      </c>
      <c r="E23" s="176">
        <f t="shared" si="4"/>
        <v>0</v>
      </c>
      <c r="F23" s="176">
        <f>SUM(F20:F22)</f>
        <v>0</v>
      </c>
      <c r="G23" s="176">
        <f t="shared" si="4"/>
        <v>0</v>
      </c>
      <c r="H23" s="176">
        <f t="shared" si="4"/>
        <v>0</v>
      </c>
      <c r="I23" s="192">
        <f t="shared" si="4"/>
        <v>0</v>
      </c>
      <c r="J23" s="187">
        <f t="shared" si="4"/>
        <v>109342</v>
      </c>
      <c r="K23" s="191">
        <f t="shared" si="4"/>
        <v>0</v>
      </c>
      <c r="L23" s="176">
        <f t="shared" si="4"/>
        <v>0</v>
      </c>
      <c r="M23" s="176">
        <f t="shared" si="4"/>
        <v>0</v>
      </c>
      <c r="N23" s="176">
        <f t="shared" si="4"/>
        <v>0</v>
      </c>
      <c r="O23" s="176">
        <f t="shared" si="4"/>
        <v>0</v>
      </c>
      <c r="P23" s="192">
        <f t="shared" si="4"/>
        <v>0</v>
      </c>
      <c r="Q23" s="187">
        <f>SUM(K23:P23)</f>
        <v>0</v>
      </c>
    </row>
    <row r="24" spans="1:17" s="85" customFormat="1" ht="19.5" customHeight="1" thickBot="1">
      <c r="A24" s="194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175"/>
      <c r="M24" s="175"/>
      <c r="N24" s="175"/>
      <c r="O24" s="430"/>
      <c r="P24" s="175"/>
      <c r="Q24" s="430"/>
    </row>
    <row r="25" spans="1:17" s="85" customFormat="1" ht="12.75" customHeight="1" thickBot="1">
      <c r="A25" s="424" t="s">
        <v>67</v>
      </c>
      <c r="B25" s="425"/>
      <c r="C25" s="426"/>
      <c r="D25" s="431">
        <f>'[1]Vácrátót hivatal'!$C$70</f>
        <v>0</v>
      </c>
      <c r="E25" s="426"/>
      <c r="F25" s="426">
        <f>'[1]Vácrátót hivatal'!$C$75</f>
        <v>0</v>
      </c>
      <c r="G25" s="426"/>
      <c r="H25" s="426"/>
      <c r="I25" s="427">
        <f>'[1]Vácrátót hivatal'!$C$72</f>
        <v>1545</v>
      </c>
      <c r="J25" s="428">
        <f>SUM(B25:I25)</f>
        <v>1545</v>
      </c>
      <c r="K25" s="425"/>
      <c r="L25" s="426"/>
      <c r="M25" s="426"/>
      <c r="N25" s="426"/>
      <c r="O25" s="426"/>
      <c r="P25" s="427"/>
      <c r="Q25" s="428">
        <f>SUM(K25:O25)</f>
        <v>0</v>
      </c>
    </row>
    <row r="26" spans="1:17" s="85" customFormat="1" ht="13.5" thickBot="1">
      <c r="A26" s="206" t="s">
        <v>156</v>
      </c>
      <c r="B26" s="191">
        <f aca="true" t="shared" si="5" ref="B26:P26">SUM(B25:B25)</f>
        <v>0</v>
      </c>
      <c r="C26" s="176">
        <f t="shared" si="5"/>
        <v>0</v>
      </c>
      <c r="D26" s="176">
        <f t="shared" si="5"/>
        <v>0</v>
      </c>
      <c r="E26" s="176">
        <f t="shared" si="5"/>
        <v>0</v>
      </c>
      <c r="F26" s="176">
        <f t="shared" si="5"/>
        <v>0</v>
      </c>
      <c r="G26" s="176">
        <f t="shared" si="5"/>
        <v>0</v>
      </c>
      <c r="H26" s="176">
        <f t="shared" si="5"/>
        <v>0</v>
      </c>
      <c r="I26" s="192">
        <f t="shared" si="5"/>
        <v>1545</v>
      </c>
      <c r="J26" s="187">
        <f t="shared" si="5"/>
        <v>1545</v>
      </c>
      <c r="K26" s="191">
        <f t="shared" si="5"/>
        <v>0</v>
      </c>
      <c r="L26" s="176">
        <f t="shared" si="5"/>
        <v>0</v>
      </c>
      <c r="M26" s="176">
        <f t="shared" si="5"/>
        <v>0</v>
      </c>
      <c r="N26" s="176">
        <f t="shared" si="5"/>
        <v>0</v>
      </c>
      <c r="O26" s="176">
        <f t="shared" si="5"/>
        <v>0</v>
      </c>
      <c r="P26" s="192">
        <f t="shared" si="5"/>
        <v>0</v>
      </c>
      <c r="Q26" s="187">
        <f>SUM(K26:P26)</f>
        <v>0</v>
      </c>
    </row>
    <row r="27" spans="1:17" s="85" customFormat="1" ht="19.5" customHeight="1" thickBot="1">
      <c r="A27" s="194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175"/>
      <c r="M27" s="175"/>
      <c r="N27" s="175"/>
      <c r="O27" s="430"/>
      <c r="P27" s="175"/>
      <c r="Q27" s="430"/>
    </row>
    <row r="28" spans="1:17" s="85" customFormat="1" ht="18" customHeight="1">
      <c r="A28" s="424" t="s">
        <v>158</v>
      </c>
      <c r="B28" s="425"/>
      <c r="C28" s="426"/>
      <c r="D28" s="426">
        <f>'[1]083030Egyéb kiadói tev.'!$C$18</f>
        <v>1701</v>
      </c>
      <c r="E28" s="426"/>
      <c r="F28" s="426"/>
      <c r="G28" s="426"/>
      <c r="H28" s="426"/>
      <c r="I28" s="427"/>
      <c r="J28" s="417">
        <f aca="true" t="shared" si="6" ref="J28:J52">SUM(B28:I28)</f>
        <v>1701</v>
      </c>
      <c r="K28" s="425"/>
      <c r="L28" s="426"/>
      <c r="M28" s="426"/>
      <c r="N28" s="426"/>
      <c r="O28" s="426"/>
      <c r="P28" s="427"/>
      <c r="Q28" s="428">
        <f>SUM(K28:O28)</f>
        <v>0</v>
      </c>
    </row>
    <row r="29" spans="1:17" s="85" customFormat="1" ht="18" customHeight="1">
      <c r="A29" s="413" t="s">
        <v>159</v>
      </c>
      <c r="B29" s="414"/>
      <c r="C29" s="415"/>
      <c r="D29" s="415">
        <f>'[1]013350 Önkorm.v.való g.'!$C$12</f>
        <v>1200</v>
      </c>
      <c r="E29" s="415"/>
      <c r="F29" s="415">
        <f>'[1]013350 Önkorm.v.való g.'!$C$42</f>
        <v>35250</v>
      </c>
      <c r="G29" s="415"/>
      <c r="H29" s="415"/>
      <c r="I29" s="416"/>
      <c r="J29" s="417">
        <f t="shared" si="6"/>
        <v>36450</v>
      </c>
      <c r="K29" s="414"/>
      <c r="L29" s="415"/>
      <c r="M29" s="415"/>
      <c r="N29" s="415"/>
      <c r="O29" s="415"/>
      <c r="P29" s="416"/>
      <c r="Q29" s="417">
        <f>SUM(K29:O29)</f>
        <v>0</v>
      </c>
    </row>
    <row r="30" spans="1:17" s="85" customFormat="1" ht="12.75">
      <c r="A30" s="413" t="s">
        <v>160</v>
      </c>
      <c r="B30" s="414"/>
      <c r="C30" s="415"/>
      <c r="D30" s="415">
        <f>'[1]018020Közp.ktgv.befiz.'!$C$25</f>
        <v>0</v>
      </c>
      <c r="E30" s="415"/>
      <c r="F30" s="415"/>
      <c r="G30" s="415"/>
      <c r="H30" s="415"/>
      <c r="I30" s="416"/>
      <c r="J30" s="417">
        <f t="shared" si="6"/>
        <v>0</v>
      </c>
      <c r="K30" s="414"/>
      <c r="L30" s="415"/>
      <c r="M30" s="415"/>
      <c r="N30" s="415"/>
      <c r="O30" s="415"/>
      <c r="P30" s="416"/>
      <c r="Q30" s="417">
        <f>SUM(K30:P30)</f>
        <v>0</v>
      </c>
    </row>
    <row r="31" spans="1:17" s="85" customFormat="1" ht="12.75">
      <c r="A31" s="413" t="s">
        <v>69</v>
      </c>
      <c r="B31" s="414">
        <f>'[1]016080 Kiem. áll. és önk. r.'!$C$10</f>
        <v>150</v>
      </c>
      <c r="C31" s="415">
        <f>'[1]016080 Kiem. áll. és önk. r.'!$C$13</f>
        <v>26</v>
      </c>
      <c r="D31" s="415">
        <f>'[1]016080 Kiem. áll. és önk. r.'!$C$27</f>
        <v>1777</v>
      </c>
      <c r="E31" s="415"/>
      <c r="F31" s="415"/>
      <c r="G31" s="415"/>
      <c r="H31" s="415"/>
      <c r="I31" s="416"/>
      <c r="J31" s="417">
        <f t="shared" si="6"/>
        <v>1953</v>
      </c>
      <c r="K31" s="414"/>
      <c r="L31" s="415"/>
      <c r="M31" s="415"/>
      <c r="N31" s="415"/>
      <c r="O31" s="415"/>
      <c r="P31" s="416"/>
      <c r="Q31" s="417">
        <f aca="true" t="shared" si="7" ref="Q31:Q40">SUM(K31:P31)</f>
        <v>0</v>
      </c>
    </row>
    <row r="32" spans="1:17" s="85" customFormat="1" ht="12.75" customHeight="1">
      <c r="A32" s="413" t="s">
        <v>157</v>
      </c>
      <c r="B32" s="414"/>
      <c r="C32" s="415"/>
      <c r="D32" s="415"/>
      <c r="E32" s="415"/>
      <c r="F32" s="415"/>
      <c r="G32" s="415"/>
      <c r="H32" s="415"/>
      <c r="I32" s="416"/>
      <c r="J32" s="417">
        <f t="shared" si="6"/>
        <v>0</v>
      </c>
      <c r="K32" s="414"/>
      <c r="L32" s="415">
        <v>108550</v>
      </c>
      <c r="M32" s="415"/>
      <c r="N32" s="415"/>
      <c r="O32" s="415"/>
      <c r="P32" s="416"/>
      <c r="Q32" s="417">
        <f t="shared" si="7"/>
        <v>108550</v>
      </c>
    </row>
    <row r="33" spans="1:17" s="85" customFormat="1" ht="12.75">
      <c r="A33" s="413" t="s">
        <v>150</v>
      </c>
      <c r="B33" s="414">
        <f>'[1]082044 Könyvtári szolg.'!$C$18</f>
        <v>130</v>
      </c>
      <c r="C33" s="415">
        <f>'[1]082044 Könyvtári szolg.'!$C$24</f>
        <v>32</v>
      </c>
      <c r="D33" s="415">
        <f>'[1]082044 Könyvtári szolg.'!$C$31</f>
        <v>100</v>
      </c>
      <c r="E33" s="415"/>
      <c r="F33" s="415"/>
      <c r="G33" s="415"/>
      <c r="H33" s="415"/>
      <c r="I33" s="416"/>
      <c r="J33" s="417">
        <f t="shared" si="6"/>
        <v>262</v>
      </c>
      <c r="K33" s="414"/>
      <c r="L33" s="415"/>
      <c r="M33" s="415"/>
      <c r="N33" s="415"/>
      <c r="O33" s="415"/>
      <c r="P33" s="416"/>
      <c r="Q33" s="417">
        <f t="shared" si="7"/>
        <v>0</v>
      </c>
    </row>
    <row r="34" spans="1:17" s="85" customFormat="1" ht="25.5">
      <c r="A34" s="413" t="s">
        <v>167</v>
      </c>
      <c r="B34" s="414">
        <f>'[1]082091  Közműv. int.műk.'!$C$22</f>
        <v>3146</v>
      </c>
      <c r="C34" s="415">
        <f>'[1]082091  Közműv. int.műk.'!$C$32</f>
        <v>586</v>
      </c>
      <c r="D34" s="415">
        <f>'[1]082091  Közműv. int.műk.'!$C$74</f>
        <v>1697</v>
      </c>
      <c r="E34" s="415"/>
      <c r="F34" s="415"/>
      <c r="G34" s="415"/>
      <c r="H34" s="415"/>
      <c r="I34" s="416"/>
      <c r="J34" s="417">
        <f t="shared" si="6"/>
        <v>5429</v>
      </c>
      <c r="K34" s="414"/>
      <c r="L34" s="415"/>
      <c r="M34" s="415"/>
      <c r="N34" s="415"/>
      <c r="O34" s="415"/>
      <c r="P34" s="416"/>
      <c r="Q34" s="417">
        <f t="shared" si="7"/>
        <v>0</v>
      </c>
    </row>
    <row r="35" spans="1:17" s="85" customFormat="1" ht="25.5">
      <c r="A35" s="413" t="s">
        <v>238</v>
      </c>
      <c r="B35" s="414"/>
      <c r="C35" s="415"/>
      <c r="D35" s="415">
        <f>'[1]142 Közművelődi tev.'!$C$20</f>
        <v>3500</v>
      </c>
      <c r="E35" s="415"/>
      <c r="F35" s="415"/>
      <c r="G35" s="415"/>
      <c r="H35" s="415"/>
      <c r="I35" s="416"/>
      <c r="J35" s="417">
        <f t="shared" si="6"/>
        <v>3500</v>
      </c>
      <c r="K35" s="414"/>
      <c r="L35" s="415"/>
      <c r="M35" s="415"/>
      <c r="N35" s="415"/>
      <c r="O35" s="415"/>
      <c r="P35" s="416"/>
      <c r="Q35" s="417"/>
    </row>
    <row r="36" spans="1:256" s="85" customFormat="1" ht="12.75" customHeight="1">
      <c r="A36" s="413" t="s">
        <v>161</v>
      </c>
      <c r="B36" s="414"/>
      <c r="C36" s="415"/>
      <c r="D36" s="415"/>
      <c r="E36" s="415"/>
      <c r="F36" s="415"/>
      <c r="G36" s="415"/>
      <c r="H36" s="415"/>
      <c r="I36" s="416"/>
      <c r="J36" s="417">
        <f t="shared" si="6"/>
        <v>0</v>
      </c>
      <c r="K36" s="414"/>
      <c r="L36" s="415"/>
      <c r="M36" s="415"/>
      <c r="N36" s="415"/>
      <c r="O36" s="415">
        <f>'[1]018010Önk.elsz.közp.'!$D$22</f>
        <v>296485</v>
      </c>
      <c r="P36" s="416"/>
      <c r="Q36" s="417">
        <f t="shared" si="7"/>
        <v>296485</v>
      </c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</row>
    <row r="37" spans="1:256" s="85" customFormat="1" ht="12.75" customHeight="1">
      <c r="A37" s="413" t="s">
        <v>70</v>
      </c>
      <c r="B37" s="414"/>
      <c r="C37" s="415"/>
      <c r="D37" s="415"/>
      <c r="E37" s="415"/>
      <c r="F37" s="415"/>
      <c r="G37" s="415"/>
      <c r="H37" s="415"/>
      <c r="I37" s="416">
        <f>'[1]072112 Ügyelet'!$C$14</f>
        <v>12007</v>
      </c>
      <c r="J37" s="417">
        <f t="shared" si="6"/>
        <v>12007</v>
      </c>
      <c r="K37" s="414"/>
      <c r="L37" s="415"/>
      <c r="M37" s="415"/>
      <c r="N37" s="415"/>
      <c r="O37" s="415">
        <f>'[1]072112 Ügyelet'!$C$36</f>
        <v>10094</v>
      </c>
      <c r="P37" s="416"/>
      <c r="Q37" s="417">
        <f t="shared" si="7"/>
        <v>10094</v>
      </c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</row>
    <row r="38" spans="1:256" s="85" customFormat="1" ht="12.75" customHeight="1">
      <c r="A38" s="413" t="s">
        <v>71</v>
      </c>
      <c r="B38" s="414">
        <f>'[1]074030 Védőnők'!$C$34</f>
        <v>8358</v>
      </c>
      <c r="C38" s="415">
        <f>'[1]074030 Védőnők'!$C$45</f>
        <v>1543</v>
      </c>
      <c r="D38" s="415">
        <f>'[1]074030 Védőnők'!$C$88</f>
        <v>1356</v>
      </c>
      <c r="E38" s="415"/>
      <c r="F38" s="415"/>
      <c r="G38" s="415"/>
      <c r="H38" s="415"/>
      <c r="I38" s="416"/>
      <c r="J38" s="417">
        <f t="shared" si="6"/>
        <v>11257</v>
      </c>
      <c r="K38" s="414"/>
      <c r="L38" s="415"/>
      <c r="M38" s="415"/>
      <c r="N38" s="415">
        <f>'[1]074030 Védőnők'!$C$100</f>
        <v>11057</v>
      </c>
      <c r="O38" s="415"/>
      <c r="P38" s="416"/>
      <c r="Q38" s="417">
        <f>SUM(K38:P38)</f>
        <v>11057</v>
      </c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</row>
    <row r="39" spans="1:256" s="85" customFormat="1" ht="12.75" customHeight="1">
      <c r="A39" s="413" t="s">
        <v>72</v>
      </c>
      <c r="B39" s="414"/>
      <c r="C39" s="415"/>
      <c r="D39" s="415"/>
      <c r="E39" s="415"/>
      <c r="F39" s="415"/>
      <c r="G39" s="415"/>
      <c r="H39" s="415"/>
      <c r="I39" s="416">
        <f>'[1]074032 Ifjúságeü.'!$C$13</f>
        <v>270</v>
      </c>
      <c r="J39" s="417">
        <f t="shared" si="6"/>
        <v>270</v>
      </c>
      <c r="K39" s="414"/>
      <c r="L39" s="415"/>
      <c r="M39" s="415"/>
      <c r="N39" s="415">
        <f>'[1]074032 Ifjúságeü.'!$C$29</f>
        <v>270</v>
      </c>
      <c r="O39" s="415"/>
      <c r="P39" s="416"/>
      <c r="Q39" s="417">
        <f t="shared" si="7"/>
        <v>270</v>
      </c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</row>
    <row r="40" spans="1:256" s="85" customFormat="1" ht="12.75" customHeight="1">
      <c r="A40" s="413" t="s">
        <v>149</v>
      </c>
      <c r="B40" s="414"/>
      <c r="C40" s="415"/>
      <c r="D40" s="415"/>
      <c r="E40" s="415"/>
      <c r="F40" s="415"/>
      <c r="G40" s="415"/>
      <c r="H40" s="415"/>
      <c r="I40" s="416"/>
      <c r="J40" s="417">
        <f t="shared" si="6"/>
        <v>0</v>
      </c>
      <c r="K40" s="414"/>
      <c r="L40" s="415"/>
      <c r="M40" s="415"/>
      <c r="N40" s="415"/>
      <c r="O40" s="415"/>
      <c r="P40" s="416"/>
      <c r="Q40" s="417">
        <f t="shared" si="7"/>
        <v>0</v>
      </c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</row>
    <row r="41" spans="1:256" s="85" customFormat="1" ht="25.5">
      <c r="A41" s="413" t="s">
        <v>322</v>
      </c>
      <c r="B41" s="414"/>
      <c r="C41" s="415"/>
      <c r="D41" s="415"/>
      <c r="E41" s="415"/>
      <c r="F41" s="415"/>
      <c r="G41" s="415"/>
      <c r="H41" s="415"/>
      <c r="I41" s="416"/>
      <c r="J41" s="417">
        <f t="shared" si="6"/>
        <v>0</v>
      </c>
      <c r="K41" s="414"/>
      <c r="L41" s="415">
        <f>'[1]Nem lakóing bérbeadása'!$C$21</f>
        <v>7080</v>
      </c>
      <c r="M41" s="415"/>
      <c r="N41" s="415"/>
      <c r="O41" s="415"/>
      <c r="P41" s="416"/>
      <c r="Q41" s="417">
        <f aca="true" t="shared" si="8" ref="Q41:Q52">SUM(K41:P41)</f>
        <v>7080</v>
      </c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</row>
    <row r="42" spans="1:256" s="85" customFormat="1" ht="38.25">
      <c r="A42" s="413" t="s">
        <v>164</v>
      </c>
      <c r="B42" s="414"/>
      <c r="C42" s="415"/>
      <c r="D42" s="415"/>
      <c r="E42" s="415"/>
      <c r="F42" s="415"/>
      <c r="G42" s="415"/>
      <c r="H42" s="415"/>
      <c r="I42" s="416">
        <f>'[1]104051 Gyermekvéd.'!$C$14</f>
        <v>615</v>
      </c>
      <c r="J42" s="417">
        <f t="shared" si="6"/>
        <v>615</v>
      </c>
      <c r="K42" s="414"/>
      <c r="L42" s="415"/>
      <c r="M42" s="415"/>
      <c r="N42" s="415"/>
      <c r="O42" s="415"/>
      <c r="P42" s="416"/>
      <c r="Q42" s="417">
        <f t="shared" si="8"/>
        <v>0</v>
      </c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</row>
    <row r="43" spans="1:256" s="85" customFormat="1" ht="25.5">
      <c r="A43" s="413" t="s">
        <v>163</v>
      </c>
      <c r="B43" s="414"/>
      <c r="C43" s="415"/>
      <c r="D43" s="415"/>
      <c r="E43" s="415"/>
      <c r="F43" s="415"/>
      <c r="G43" s="415"/>
      <c r="H43" s="415"/>
      <c r="I43" s="416">
        <f>'[1]107060 egyéb szoc.ellát.'!$C$19</f>
        <v>20185</v>
      </c>
      <c r="J43" s="417">
        <f t="shared" si="6"/>
        <v>20185</v>
      </c>
      <c r="K43" s="414"/>
      <c r="L43" s="415"/>
      <c r="M43" s="415"/>
      <c r="N43" s="415"/>
      <c r="O43" s="415"/>
      <c r="P43" s="416"/>
      <c r="Q43" s="417">
        <f t="shared" si="8"/>
        <v>0</v>
      </c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85" customFormat="1" ht="12.75" customHeight="1">
      <c r="A44" s="413" t="s">
        <v>165</v>
      </c>
      <c r="B44" s="414"/>
      <c r="C44" s="415"/>
      <c r="D44" s="415"/>
      <c r="E44" s="415"/>
      <c r="F44" s="415"/>
      <c r="G44" s="415"/>
      <c r="H44" s="415"/>
      <c r="I44" s="416">
        <f>'[1]084032 Civil szerv. program. t.'!$C$20</f>
        <v>920</v>
      </c>
      <c r="J44" s="417">
        <f t="shared" si="6"/>
        <v>920</v>
      </c>
      <c r="K44" s="414"/>
      <c r="L44" s="415"/>
      <c r="M44" s="415"/>
      <c r="N44" s="415"/>
      <c r="O44" s="415"/>
      <c r="P44" s="416"/>
      <c r="Q44" s="417">
        <f t="shared" si="8"/>
        <v>0</v>
      </c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85" customFormat="1" ht="25.5">
      <c r="A45" s="413" t="s">
        <v>166</v>
      </c>
      <c r="B45" s="414">
        <f>'[1]041233Hosszabb közf.'!$C$21</f>
        <v>270</v>
      </c>
      <c r="C45" s="415">
        <f>'[1]041233Hosszabb közf.'!$C$29</f>
        <v>30</v>
      </c>
      <c r="D45" s="415"/>
      <c r="E45" s="415"/>
      <c r="F45" s="415"/>
      <c r="G45" s="415"/>
      <c r="H45" s="415"/>
      <c r="I45" s="416">
        <f>'[1]041233Hosszabb közf.'!$C$32</f>
        <v>555</v>
      </c>
      <c r="J45" s="417">
        <f t="shared" si="6"/>
        <v>855</v>
      </c>
      <c r="K45" s="414"/>
      <c r="L45" s="415"/>
      <c r="M45" s="415"/>
      <c r="N45" s="415"/>
      <c r="O45" s="415"/>
      <c r="P45" s="416"/>
      <c r="Q45" s="417">
        <f t="shared" si="8"/>
        <v>0</v>
      </c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85" customFormat="1" ht="25.5">
      <c r="A46" s="413" t="s">
        <v>168</v>
      </c>
      <c r="B46" s="414">
        <f>'[1]960302 Köztemető'!$C$19</f>
        <v>2833</v>
      </c>
      <c r="C46" s="415">
        <f>'[1]960302 Köztemető'!$C$28</f>
        <v>597</v>
      </c>
      <c r="D46" s="415">
        <f>'[1]960302 Köztemető'!$C$59</f>
        <v>2833</v>
      </c>
      <c r="E46" s="415"/>
      <c r="F46" s="415">
        <f>'[1]960302 Köztemető'!$C$66</f>
        <v>0</v>
      </c>
      <c r="G46" s="415"/>
      <c r="H46" s="415"/>
      <c r="I46" s="416"/>
      <c r="J46" s="417">
        <f t="shared" si="6"/>
        <v>6263</v>
      </c>
      <c r="K46" s="414"/>
      <c r="L46" s="415">
        <f>'[1]960302 Köztemető'!$C$75</f>
        <v>2500</v>
      </c>
      <c r="M46" s="415"/>
      <c r="N46" s="415"/>
      <c r="O46" s="415"/>
      <c r="P46" s="416"/>
      <c r="Q46" s="417">
        <f t="shared" si="8"/>
        <v>2500</v>
      </c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85" customFormat="1" ht="12.75" customHeight="1">
      <c r="A47" s="413" t="s">
        <v>148</v>
      </c>
      <c r="B47" s="414"/>
      <c r="C47" s="415"/>
      <c r="D47" s="415">
        <f>'[1]047410Ár- és belvízvéd.'!$C$19</f>
        <v>3500</v>
      </c>
      <c r="E47" s="415"/>
      <c r="F47" s="415"/>
      <c r="G47" s="415"/>
      <c r="H47" s="415"/>
      <c r="I47" s="416"/>
      <c r="J47" s="417">
        <f t="shared" si="6"/>
        <v>3500</v>
      </c>
      <c r="K47" s="414"/>
      <c r="L47" s="415"/>
      <c r="M47" s="415"/>
      <c r="N47" s="415"/>
      <c r="O47" s="415"/>
      <c r="P47" s="416">
        <f>'[1]047410Ár- és belvízvéd.'!$C$29</f>
        <v>0</v>
      </c>
      <c r="Q47" s="417">
        <f t="shared" si="8"/>
        <v>0</v>
      </c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17" s="85" customFormat="1" ht="12.75">
      <c r="A48" s="413" t="s">
        <v>152</v>
      </c>
      <c r="B48" s="414"/>
      <c r="C48" s="415"/>
      <c r="D48" s="415">
        <f>'[1]045160 Közutak üzemelt.'!$C$21</f>
        <v>5000</v>
      </c>
      <c r="E48" s="415"/>
      <c r="F48" s="415">
        <f>'[1]045160 Közutak üzemelt.'!$C$27</f>
        <v>60000</v>
      </c>
      <c r="G48" s="415"/>
      <c r="H48" s="415"/>
      <c r="I48" s="416"/>
      <c r="J48" s="417">
        <f>SUM(B48:I48)</f>
        <v>65000</v>
      </c>
      <c r="K48" s="414"/>
      <c r="L48" s="415">
        <f>'[1]045160 Közutak üzemelt.'!$C$38</f>
        <v>300</v>
      </c>
      <c r="M48" s="415"/>
      <c r="N48" s="415"/>
      <c r="O48" s="415"/>
      <c r="P48" s="416"/>
      <c r="Q48" s="417">
        <f t="shared" si="8"/>
        <v>300</v>
      </c>
    </row>
    <row r="49" spans="1:17" s="85" customFormat="1" ht="12.75">
      <c r="A49" s="413" t="s">
        <v>75</v>
      </c>
      <c r="B49" s="414"/>
      <c r="C49" s="415"/>
      <c r="D49" s="415">
        <f>'[1]066010 Zöldter-kezel.'!$C$23</f>
        <v>2000</v>
      </c>
      <c r="E49" s="415"/>
      <c r="F49" s="415">
        <f>'[1]066010 Zöldter-kezel.'!$C$28</f>
        <v>1500</v>
      </c>
      <c r="G49" s="415"/>
      <c r="H49" s="415"/>
      <c r="I49" s="416"/>
      <c r="J49" s="417">
        <f t="shared" si="6"/>
        <v>3500</v>
      </c>
      <c r="K49" s="414"/>
      <c r="L49" s="415"/>
      <c r="M49" s="415"/>
      <c r="N49" s="415"/>
      <c r="O49" s="415"/>
      <c r="P49" s="416"/>
      <c r="Q49" s="417">
        <f t="shared" si="8"/>
        <v>0</v>
      </c>
    </row>
    <row r="50" spans="1:17" s="85" customFormat="1" ht="12.75">
      <c r="A50" s="413" t="s">
        <v>76</v>
      </c>
      <c r="B50" s="414">
        <f>'[1]066020 Város-és községgazd.'!$C$25</f>
        <v>4746</v>
      </c>
      <c r="C50" s="415">
        <f>'[1]066020 Város-és községgazd.'!$C$35</f>
        <v>955</v>
      </c>
      <c r="D50" s="415">
        <f>'[1]066020 Város-és községgazd.'!$C$73</f>
        <v>11030</v>
      </c>
      <c r="E50" s="415"/>
      <c r="F50" s="415">
        <f>'[1]066020 Város-és községgazd.'!$C$82</f>
        <v>1500</v>
      </c>
      <c r="G50" s="415"/>
      <c r="H50" s="415"/>
      <c r="I50" s="416"/>
      <c r="J50" s="417">
        <f t="shared" si="6"/>
        <v>18231</v>
      </c>
      <c r="K50" s="414"/>
      <c r="L50" s="415">
        <f>'[1]066020 Város-és községgazd.'!$C$87</f>
        <v>1984</v>
      </c>
      <c r="M50" s="415"/>
      <c r="N50" s="415"/>
      <c r="O50" s="415"/>
      <c r="P50" s="416"/>
      <c r="Q50" s="417">
        <f t="shared" si="8"/>
        <v>1984</v>
      </c>
    </row>
    <row r="51" spans="1:17" s="85" customFormat="1" ht="12.75">
      <c r="A51" s="413" t="s">
        <v>77</v>
      </c>
      <c r="B51" s="414"/>
      <c r="C51" s="415"/>
      <c r="D51" s="415">
        <f>'[1]06410 Közvilágítás'!$C$22</f>
        <v>9555</v>
      </c>
      <c r="E51" s="415"/>
      <c r="F51" s="415"/>
      <c r="G51" s="415"/>
      <c r="H51" s="415"/>
      <c r="I51" s="416"/>
      <c r="J51" s="417">
        <f t="shared" si="6"/>
        <v>9555</v>
      </c>
      <c r="K51" s="414"/>
      <c r="L51" s="415"/>
      <c r="M51" s="415"/>
      <c r="N51" s="415"/>
      <c r="O51" s="415"/>
      <c r="P51" s="416"/>
      <c r="Q51" s="417">
        <f t="shared" si="8"/>
        <v>0</v>
      </c>
    </row>
    <row r="52" spans="1:17" s="196" customFormat="1" ht="12.75" customHeight="1" thickBot="1">
      <c r="A52" s="419" t="s">
        <v>66</v>
      </c>
      <c r="B52" s="420">
        <f>'[1]011130 Önk. jogalkotás'!$C$36</f>
        <v>16780</v>
      </c>
      <c r="C52" s="421">
        <f>'[1]011130 Önk. jogalkotás'!$C$60</f>
        <v>3426</v>
      </c>
      <c r="D52" s="421">
        <f>'[1]011130 Önk. jogalkotás'!$C$91</f>
        <v>13242</v>
      </c>
      <c r="E52" s="421"/>
      <c r="F52" s="421">
        <f>'[1]011130 Önk. jogalkotás'!$C$123</f>
        <v>191</v>
      </c>
      <c r="G52" s="421">
        <f>'[1]011130 Önk. jogalkotás'!$C$94</f>
        <v>0</v>
      </c>
      <c r="H52" s="421"/>
      <c r="I52" s="422">
        <f>'[1]011130 Önk. jogalkotás'!$C$113</f>
        <v>1393</v>
      </c>
      <c r="J52" s="417">
        <f t="shared" si="6"/>
        <v>35032</v>
      </c>
      <c r="K52" s="232"/>
      <c r="L52" s="233"/>
      <c r="M52" s="421"/>
      <c r="N52" s="233"/>
      <c r="O52" s="233"/>
      <c r="P52" s="422">
        <v>87091</v>
      </c>
      <c r="Q52" s="423">
        <f t="shared" si="8"/>
        <v>87091</v>
      </c>
    </row>
    <row r="53" spans="1:17" s="195" customFormat="1" ht="26.25" thickBot="1">
      <c r="A53" s="206" t="s">
        <v>132</v>
      </c>
      <c r="B53" s="191">
        <f aca="true" t="shared" si="9" ref="B53:Q53">SUM(B28:B52)</f>
        <v>36413</v>
      </c>
      <c r="C53" s="176">
        <f t="shared" si="9"/>
        <v>7195</v>
      </c>
      <c r="D53" s="176">
        <f t="shared" si="9"/>
        <v>58491</v>
      </c>
      <c r="E53" s="176">
        <f t="shared" si="9"/>
        <v>0</v>
      </c>
      <c r="F53" s="176">
        <f t="shared" si="9"/>
        <v>98441</v>
      </c>
      <c r="G53" s="176">
        <f t="shared" si="9"/>
        <v>0</v>
      </c>
      <c r="H53" s="176">
        <f t="shared" si="9"/>
        <v>0</v>
      </c>
      <c r="I53" s="192">
        <f t="shared" si="9"/>
        <v>35945</v>
      </c>
      <c r="J53" s="190">
        <f t="shared" si="9"/>
        <v>236485</v>
      </c>
      <c r="K53" s="191">
        <f t="shared" si="9"/>
        <v>0</v>
      </c>
      <c r="L53" s="176">
        <f>SUM(L28:L52)</f>
        <v>120414</v>
      </c>
      <c r="M53" s="176">
        <f t="shared" si="9"/>
        <v>0</v>
      </c>
      <c r="N53" s="176">
        <f t="shared" si="9"/>
        <v>11327</v>
      </c>
      <c r="O53" s="176">
        <f t="shared" si="9"/>
        <v>306579</v>
      </c>
      <c r="P53" s="176">
        <f t="shared" si="9"/>
        <v>87091</v>
      </c>
      <c r="Q53" s="187">
        <f t="shared" si="9"/>
        <v>525411</v>
      </c>
    </row>
    <row r="54" spans="1:17" s="85" customFormat="1" ht="12.75">
      <c r="A54" s="194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s="85" customFormat="1" ht="7.5" customHeight="1" thickBot="1">
      <c r="A55" s="194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1:17" s="85" customFormat="1" ht="27.75" customHeight="1" thickBot="1">
      <c r="A56" s="206" t="s">
        <v>79</v>
      </c>
      <c r="B56" s="191">
        <f aca="true" t="shared" si="10" ref="B56:I56">B13+B18+B23+B26+B53</f>
        <v>243957</v>
      </c>
      <c r="C56" s="191">
        <f t="shared" si="10"/>
        <v>47323</v>
      </c>
      <c r="D56" s="191">
        <f t="shared" si="10"/>
        <v>136738</v>
      </c>
      <c r="E56" s="191">
        <f t="shared" si="10"/>
        <v>0</v>
      </c>
      <c r="F56" s="191">
        <f t="shared" si="10"/>
        <v>98441</v>
      </c>
      <c r="G56" s="191">
        <f t="shared" si="10"/>
        <v>0</v>
      </c>
      <c r="H56" s="191">
        <f t="shared" si="10"/>
        <v>0</v>
      </c>
      <c r="I56" s="191">
        <f t="shared" si="10"/>
        <v>37490</v>
      </c>
      <c r="J56" s="191">
        <f>J53+J26+J23+J18+J13</f>
        <v>563949</v>
      </c>
      <c r="K56" s="191">
        <f aca="true" t="shared" si="11" ref="K56:Q56">K13+K18+K23+K26+K53</f>
        <v>26655</v>
      </c>
      <c r="L56" s="191">
        <f t="shared" si="11"/>
        <v>120714</v>
      </c>
      <c r="M56" s="191">
        <f t="shared" si="11"/>
        <v>0</v>
      </c>
      <c r="N56" s="191">
        <f t="shared" si="11"/>
        <v>11327</v>
      </c>
      <c r="O56" s="191">
        <f t="shared" si="11"/>
        <v>318162</v>
      </c>
      <c r="P56" s="191">
        <f t="shared" si="11"/>
        <v>87091</v>
      </c>
      <c r="Q56" s="191">
        <f t="shared" si="11"/>
        <v>563949</v>
      </c>
    </row>
    <row r="57" spans="1:17" s="85" customFormat="1" ht="15.75" customHeight="1" thickBot="1">
      <c r="A57" s="432"/>
      <c r="B57" s="432"/>
      <c r="C57" s="432"/>
      <c r="D57" s="432"/>
      <c r="E57" s="432"/>
      <c r="F57" s="432"/>
      <c r="G57" s="432"/>
      <c r="H57" s="432"/>
      <c r="I57" s="432"/>
      <c r="J57" s="197"/>
      <c r="K57" s="432"/>
      <c r="L57" s="432"/>
      <c r="M57" s="432"/>
      <c r="N57" s="432"/>
      <c r="O57" s="432"/>
      <c r="P57" s="432"/>
      <c r="Q57" s="197"/>
    </row>
    <row r="58" spans="1:17" s="83" customFormat="1" ht="16.5" customHeight="1" thickBot="1">
      <c r="A58" s="535"/>
      <c r="B58" s="536"/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7"/>
    </row>
    <row r="59" spans="1:16" ht="12.75">
      <c r="A59" s="433"/>
      <c r="B59" s="433"/>
      <c r="C59" s="433"/>
      <c r="D59" s="433"/>
      <c r="E59" s="433"/>
      <c r="F59" s="433"/>
      <c r="G59" s="433"/>
      <c r="H59" s="433"/>
      <c r="I59" s="433"/>
      <c r="K59" s="433"/>
      <c r="L59" s="433"/>
      <c r="M59" s="433"/>
      <c r="N59" s="433"/>
      <c r="O59" s="433"/>
      <c r="P59" s="433"/>
    </row>
    <row r="60" spans="1:17" ht="12.75">
      <c r="A60" s="433"/>
      <c r="B60" s="433"/>
      <c r="C60" s="433"/>
      <c r="D60" s="433"/>
      <c r="E60" s="433"/>
      <c r="F60" s="433"/>
      <c r="G60" s="433"/>
      <c r="H60" s="433"/>
      <c r="I60" s="433"/>
      <c r="K60" s="433"/>
      <c r="L60" s="433"/>
      <c r="M60" s="433"/>
      <c r="N60" s="433"/>
      <c r="O60" s="433"/>
      <c r="P60" s="433"/>
      <c r="Q60" s="177">
        <f>Q56-J56</f>
        <v>0</v>
      </c>
    </row>
  </sheetData>
  <sheetProtection/>
  <mergeCells count="4">
    <mergeCell ref="A1:Q2"/>
    <mergeCell ref="B3:J3"/>
    <mergeCell ref="K3:Q3"/>
    <mergeCell ref="A58:Q58"/>
  </mergeCells>
  <printOptions/>
  <pageMargins left="0.99" right="0.7874015748031497" top="0.75" bottom="0.65" header="0.4" footer="0.38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M47"/>
  <sheetViews>
    <sheetView zoomScalePageLayoutView="0" workbookViewId="0" topLeftCell="A10">
      <selection activeCell="H26" sqref="H26"/>
    </sheetView>
  </sheetViews>
  <sheetFormatPr defaultColWidth="9.00390625" defaultRowHeight="12.75"/>
  <cols>
    <col min="1" max="1" width="18.00390625" style="0" customWidth="1"/>
    <col min="2" max="2" width="0.12890625" style="0" customWidth="1"/>
    <col min="5" max="5" width="11.125" style="0" customWidth="1"/>
    <col min="6" max="6" width="11.875" style="0" customWidth="1"/>
    <col min="7" max="7" width="0.12890625" style="0" customWidth="1"/>
    <col min="8" max="8" width="11.25390625" style="0" customWidth="1"/>
    <col min="9" max="9" width="15.875" style="0" customWidth="1"/>
    <col min="10" max="10" width="0.12890625" style="0" customWidth="1"/>
  </cols>
  <sheetData>
    <row r="2" ht="12.75">
      <c r="C2" t="s">
        <v>319</v>
      </c>
    </row>
    <row r="3" ht="12.75">
      <c r="C3" t="s">
        <v>80</v>
      </c>
    </row>
    <row r="4" ht="12.75">
      <c r="C4" t="s">
        <v>81</v>
      </c>
    </row>
    <row r="5" ht="12.75">
      <c r="C5" t="s">
        <v>82</v>
      </c>
    </row>
    <row r="8" ht="13.5" thickBot="1"/>
    <row r="9" spans="1:10" s="93" customFormat="1" ht="15">
      <c r="A9" s="88"/>
      <c r="B9" s="89"/>
      <c r="C9" s="90" t="s">
        <v>329</v>
      </c>
      <c r="D9" s="90"/>
      <c r="E9" s="90"/>
      <c r="F9" s="90"/>
      <c r="G9" s="90"/>
      <c r="H9" s="90"/>
      <c r="I9" s="91"/>
      <c r="J9" s="92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16"/>
    </row>
    <row r="11" spans="1:10" ht="13.5" thickBot="1">
      <c r="A11" s="21"/>
      <c r="B11" s="22"/>
      <c r="C11" s="22"/>
      <c r="D11" s="22"/>
      <c r="E11" s="22"/>
      <c r="F11" s="22"/>
      <c r="G11" s="22"/>
      <c r="H11" s="22"/>
      <c r="I11" s="22"/>
      <c r="J11" s="17"/>
    </row>
    <row r="12" spans="1:10" ht="12.75" customHeight="1">
      <c r="A12" s="19"/>
      <c r="B12" s="20"/>
      <c r="C12" s="20"/>
      <c r="D12" s="20"/>
      <c r="E12" s="20"/>
      <c r="F12" s="20"/>
      <c r="G12" s="15"/>
      <c r="H12" s="538" t="s">
        <v>360</v>
      </c>
      <c r="I12" s="539"/>
      <c r="J12" s="16"/>
    </row>
    <row r="13" spans="1:10" ht="12.75">
      <c r="A13" s="23"/>
      <c r="B13" s="1"/>
      <c r="C13" s="1"/>
      <c r="D13" s="1"/>
      <c r="E13" s="1"/>
      <c r="F13" s="1"/>
      <c r="G13" s="16"/>
      <c r="H13" s="540"/>
      <c r="I13" s="541"/>
      <c r="J13" s="16"/>
    </row>
    <row r="14" spans="1:10" ht="12.75">
      <c r="A14" s="23"/>
      <c r="B14" s="1"/>
      <c r="C14" s="1"/>
      <c r="D14" s="1"/>
      <c r="E14" s="1"/>
      <c r="F14" s="1"/>
      <c r="G14" s="16"/>
      <c r="H14" s="540"/>
      <c r="I14" s="541"/>
      <c r="J14" s="16"/>
    </row>
    <row r="15" spans="1:10" ht="12.75">
      <c r="A15" s="94" t="s">
        <v>142</v>
      </c>
      <c r="B15" s="1"/>
      <c r="C15" s="1"/>
      <c r="D15" s="1"/>
      <c r="E15" s="1"/>
      <c r="F15" s="1"/>
      <c r="G15" s="16"/>
      <c r="H15" s="540"/>
      <c r="I15" s="541"/>
      <c r="J15" s="16"/>
    </row>
    <row r="16" spans="1:10" ht="12.75">
      <c r="A16" s="23"/>
      <c r="B16" s="1"/>
      <c r="C16" s="1"/>
      <c r="D16" s="1"/>
      <c r="E16" s="1"/>
      <c r="F16" s="1"/>
      <c r="G16" s="16"/>
      <c r="H16" s="540"/>
      <c r="I16" s="541"/>
      <c r="J16" s="16"/>
    </row>
    <row r="17" spans="1:10" ht="13.5" thickBot="1">
      <c r="A17" s="23"/>
      <c r="B17" s="1"/>
      <c r="C17" s="1"/>
      <c r="D17" s="1"/>
      <c r="E17" s="1"/>
      <c r="F17" s="1"/>
      <c r="G17" s="16"/>
      <c r="H17" s="542"/>
      <c r="I17" s="543"/>
      <c r="J17" s="16"/>
    </row>
    <row r="18" spans="1:10" ht="20.25" customHeight="1">
      <c r="A18" s="95" t="s">
        <v>83</v>
      </c>
      <c r="B18" s="96"/>
      <c r="C18" s="96"/>
      <c r="D18" s="96"/>
      <c r="E18" s="97"/>
      <c r="F18" s="97"/>
      <c r="G18" s="15"/>
      <c r="H18" s="544" t="s">
        <v>15</v>
      </c>
      <c r="I18" s="545"/>
      <c r="J18" s="15"/>
    </row>
    <row r="19" spans="1:10" ht="12.75">
      <c r="A19" s="98" t="s">
        <v>84</v>
      </c>
      <c r="B19" s="1"/>
      <c r="C19" s="1"/>
      <c r="D19" s="1"/>
      <c r="E19" s="1"/>
      <c r="F19" s="1"/>
      <c r="G19" s="16"/>
      <c r="H19" s="1"/>
      <c r="I19" s="1"/>
      <c r="J19" s="16"/>
    </row>
    <row r="20" spans="1:10" ht="12.75">
      <c r="A20" s="23"/>
      <c r="B20" s="1"/>
      <c r="C20" s="1"/>
      <c r="D20" s="1"/>
      <c r="E20" s="1"/>
      <c r="F20" s="99" t="s">
        <v>21</v>
      </c>
      <c r="G20" s="16"/>
      <c r="H20" s="1"/>
      <c r="I20" s="99"/>
      <c r="J20" s="16"/>
    </row>
    <row r="21" spans="1:10" ht="13.5" thickBot="1">
      <c r="A21" s="21"/>
      <c r="B21" s="22"/>
      <c r="C21" s="22"/>
      <c r="D21" s="22"/>
      <c r="E21" s="22"/>
      <c r="F21" s="45" t="s">
        <v>21</v>
      </c>
      <c r="G21" s="17"/>
      <c r="H21" s="22"/>
      <c r="I21" s="45"/>
      <c r="J21" s="17"/>
    </row>
    <row r="22" spans="1:10" ht="12.75">
      <c r="A22" s="23"/>
      <c r="B22" s="1"/>
      <c r="C22" s="1"/>
      <c r="D22" s="1"/>
      <c r="E22" s="1"/>
      <c r="F22" s="100"/>
      <c r="G22" s="16"/>
      <c r="H22" s="1"/>
      <c r="I22" s="6"/>
      <c r="J22" s="16"/>
    </row>
    <row r="23" spans="1:10" ht="12.75">
      <c r="A23" s="23"/>
      <c r="B23" s="1"/>
      <c r="C23" s="1"/>
      <c r="D23" s="1"/>
      <c r="E23" s="1"/>
      <c r="F23" s="101"/>
      <c r="G23" s="16"/>
      <c r="H23" s="1"/>
      <c r="I23" s="62"/>
      <c r="J23" s="16"/>
    </row>
    <row r="24" spans="1:10" ht="12.75">
      <c r="A24" s="23" t="s">
        <v>85</v>
      </c>
      <c r="B24" s="1"/>
      <c r="C24" s="1"/>
      <c r="D24" s="1"/>
      <c r="E24" s="1"/>
      <c r="F24" s="102" t="s">
        <v>21</v>
      </c>
      <c r="G24" s="16"/>
      <c r="H24" s="1"/>
      <c r="I24" s="62">
        <v>10094</v>
      </c>
      <c r="J24" s="16"/>
    </row>
    <row r="25" spans="1:13" ht="14.25">
      <c r="A25" s="23" t="s">
        <v>86</v>
      </c>
      <c r="B25" s="1"/>
      <c r="C25" s="1"/>
      <c r="D25" s="1"/>
      <c r="E25" s="1"/>
      <c r="F25" s="102" t="s">
        <v>21</v>
      </c>
      <c r="G25" s="16"/>
      <c r="H25" s="1"/>
      <c r="I25" s="62">
        <v>1913</v>
      </c>
      <c r="J25" s="16"/>
      <c r="M25" s="103"/>
    </row>
    <row r="26" spans="1:10" ht="12.75">
      <c r="A26" s="23" t="s">
        <v>87</v>
      </c>
      <c r="B26" s="1"/>
      <c r="C26" s="1"/>
      <c r="D26" s="1"/>
      <c r="E26" s="1"/>
      <c r="F26" s="102" t="s">
        <v>21</v>
      </c>
      <c r="G26" s="16"/>
      <c r="H26" s="1"/>
      <c r="I26" s="62">
        <v>270</v>
      </c>
      <c r="J26" s="16"/>
    </row>
    <row r="27" spans="1:10" ht="12.75">
      <c r="A27" s="23" t="s">
        <v>88</v>
      </c>
      <c r="B27" s="1"/>
      <c r="C27" s="1"/>
      <c r="D27" s="1"/>
      <c r="E27" s="1"/>
      <c r="F27" s="102" t="s">
        <v>21</v>
      </c>
      <c r="G27" s="16"/>
      <c r="H27" s="1"/>
      <c r="I27" s="62">
        <v>643</v>
      </c>
      <c r="J27" s="16"/>
    </row>
    <row r="28" spans="1:10" ht="12.75">
      <c r="A28" s="23" t="s">
        <v>350</v>
      </c>
      <c r="B28" s="1"/>
      <c r="C28" s="1"/>
      <c r="D28" s="1"/>
      <c r="E28" s="1"/>
      <c r="F28" s="102" t="s">
        <v>21</v>
      </c>
      <c r="G28" s="16"/>
      <c r="H28" s="1"/>
      <c r="I28" s="62">
        <v>750</v>
      </c>
      <c r="J28" s="16"/>
    </row>
    <row r="29" spans="1:10" ht="12.75">
      <c r="A29" s="23" t="s">
        <v>351</v>
      </c>
      <c r="B29" s="1"/>
      <c r="C29" s="1"/>
      <c r="D29" s="1"/>
      <c r="E29" s="1"/>
      <c r="F29" s="102" t="s">
        <v>21</v>
      </c>
      <c r="G29" s="16"/>
      <c r="H29" s="1"/>
      <c r="I29" s="62">
        <v>1545</v>
      </c>
      <c r="J29" s="16"/>
    </row>
    <row r="30" spans="1:10" ht="12.75">
      <c r="A30" s="23"/>
      <c r="B30" s="1"/>
      <c r="C30" s="1"/>
      <c r="D30" s="1"/>
      <c r="E30" s="1"/>
      <c r="F30" s="102" t="s">
        <v>21</v>
      </c>
      <c r="G30" s="16"/>
      <c r="H30" s="1"/>
      <c r="I30" s="62"/>
      <c r="J30" s="16"/>
    </row>
    <row r="31" spans="1:10" ht="12.75">
      <c r="A31" s="23" t="s">
        <v>310</v>
      </c>
      <c r="B31" s="1"/>
      <c r="C31" s="1"/>
      <c r="D31" s="1"/>
      <c r="E31" s="1"/>
      <c r="F31" s="102"/>
      <c r="G31" s="16"/>
      <c r="H31" s="1"/>
      <c r="I31" s="62">
        <v>555</v>
      </c>
      <c r="J31" s="16"/>
    </row>
    <row r="32" spans="1:10" ht="12.75">
      <c r="A32" s="104"/>
      <c r="B32" s="1"/>
      <c r="C32" s="1"/>
      <c r="D32" s="1"/>
      <c r="E32" s="1"/>
      <c r="F32" s="102"/>
      <c r="G32" s="16"/>
      <c r="H32" s="1"/>
      <c r="I32" s="62"/>
      <c r="J32" s="16"/>
    </row>
    <row r="33" spans="1:10" ht="12.75">
      <c r="A33" s="104" t="s">
        <v>349</v>
      </c>
      <c r="B33" s="1"/>
      <c r="C33" s="1"/>
      <c r="D33" s="1"/>
      <c r="E33" s="1"/>
      <c r="F33" s="102"/>
      <c r="G33" s="16"/>
      <c r="H33" s="1"/>
      <c r="I33" s="62">
        <v>920</v>
      </c>
      <c r="J33" s="16"/>
    </row>
    <row r="34" spans="1:10" ht="13.5" thickBot="1">
      <c r="A34" s="104"/>
      <c r="B34" s="1"/>
      <c r="C34" s="1"/>
      <c r="D34" s="1"/>
      <c r="E34" s="1"/>
      <c r="F34" s="102"/>
      <c r="G34" s="16"/>
      <c r="H34" s="1"/>
      <c r="I34" s="62"/>
      <c r="J34" s="16"/>
    </row>
    <row r="35" spans="1:10" s="5" customFormat="1" ht="21" customHeight="1" thickBot="1">
      <c r="A35" s="105" t="s">
        <v>89</v>
      </c>
      <c r="B35" s="8"/>
      <c r="C35" s="8"/>
      <c r="D35" s="8"/>
      <c r="E35" s="8"/>
      <c r="F35" s="106"/>
      <c r="G35" s="107"/>
      <c r="H35" s="8"/>
      <c r="I35" s="108">
        <f>SUM(I24:I34)</f>
        <v>16690</v>
      </c>
      <c r="J35" s="107"/>
    </row>
    <row r="36" spans="1:10" s="5" customFormat="1" ht="21" customHeight="1">
      <c r="A36" s="109"/>
      <c r="B36" s="6"/>
      <c r="C36" s="6"/>
      <c r="D36" s="6"/>
      <c r="E36" s="6"/>
      <c r="F36" s="110"/>
      <c r="G36" s="6"/>
      <c r="H36" s="6"/>
      <c r="I36" s="111"/>
      <c r="J36" s="6"/>
    </row>
    <row r="37" spans="1:10" s="5" customFormat="1" ht="21" customHeight="1" thickBot="1">
      <c r="A37" s="109"/>
      <c r="B37" s="6"/>
      <c r="C37" s="6"/>
      <c r="D37" s="6"/>
      <c r="E37" s="6"/>
      <c r="F37" s="110"/>
      <c r="G37" s="6"/>
      <c r="H37" s="6"/>
      <c r="I37" s="111"/>
      <c r="J37" s="6"/>
    </row>
    <row r="38" spans="1:10" ht="12.75">
      <c r="A38" s="95" t="s">
        <v>90</v>
      </c>
      <c r="B38" s="96"/>
      <c r="C38" s="96"/>
      <c r="D38" s="96"/>
      <c r="E38" s="20"/>
      <c r="F38" s="20"/>
      <c r="G38" s="15"/>
      <c r="H38" s="19"/>
      <c r="I38" s="67" t="s">
        <v>91</v>
      </c>
      <c r="J38" s="15"/>
    </row>
    <row r="39" spans="1:10" ht="13.5" thickBot="1">
      <c r="A39" s="21"/>
      <c r="B39" s="22"/>
      <c r="C39" s="22"/>
      <c r="D39" s="22"/>
      <c r="E39" s="22"/>
      <c r="F39" s="22"/>
      <c r="G39" s="17"/>
      <c r="H39" s="21"/>
      <c r="I39" s="22"/>
      <c r="J39" s="17"/>
    </row>
    <row r="40" spans="1:10" ht="12.75">
      <c r="A40" s="23"/>
      <c r="B40" s="1"/>
      <c r="C40" s="1"/>
      <c r="D40" s="1"/>
      <c r="E40" s="1"/>
      <c r="F40" s="1"/>
      <c r="G40" s="16"/>
      <c r="H40" s="23"/>
      <c r="I40" s="1"/>
      <c r="J40" s="16"/>
    </row>
    <row r="41" spans="1:10" ht="15">
      <c r="A41" s="23"/>
      <c r="B41" s="1"/>
      <c r="C41" s="1"/>
      <c r="D41" s="1"/>
      <c r="E41" s="1"/>
      <c r="F41" s="1"/>
      <c r="G41" s="16"/>
      <c r="H41" s="23"/>
      <c r="I41" s="111">
        <v>0</v>
      </c>
      <c r="J41" s="16"/>
    </row>
    <row r="42" spans="1:10" ht="12.75">
      <c r="A42" s="23"/>
      <c r="B42" s="1"/>
      <c r="C42" s="1"/>
      <c r="D42" s="1"/>
      <c r="E42" s="1"/>
      <c r="F42" s="1"/>
      <c r="G42" s="16"/>
      <c r="H42" s="23"/>
      <c r="I42" s="1"/>
      <c r="J42" s="16"/>
    </row>
    <row r="43" spans="1:10" ht="12.75">
      <c r="A43" s="23"/>
      <c r="B43" s="1"/>
      <c r="C43" s="1"/>
      <c r="D43" s="1"/>
      <c r="E43" s="1"/>
      <c r="F43" s="1"/>
      <c r="G43" s="16"/>
      <c r="H43" s="23"/>
      <c r="I43" s="1"/>
      <c r="J43" s="16"/>
    </row>
    <row r="44" spans="1:10" ht="13.5" thickBot="1">
      <c r="A44" s="23"/>
      <c r="B44" s="1"/>
      <c r="C44" s="1"/>
      <c r="D44" s="1"/>
      <c r="E44" s="1"/>
      <c r="F44" s="1"/>
      <c r="G44" s="16"/>
      <c r="H44" s="23"/>
      <c r="I44" s="1"/>
      <c r="J44" s="16"/>
    </row>
    <row r="45" spans="1:10" ht="23.25" customHeight="1" thickBot="1">
      <c r="A45" s="73" t="s">
        <v>92</v>
      </c>
      <c r="B45" s="112"/>
      <c r="C45" s="112"/>
      <c r="D45" s="112"/>
      <c r="E45" s="112"/>
      <c r="F45" s="112"/>
      <c r="G45" s="113"/>
      <c r="H45" s="73"/>
      <c r="I45" s="114">
        <v>0</v>
      </c>
      <c r="J45" s="39"/>
    </row>
    <row r="46" spans="1:10" ht="12.75" hidden="1">
      <c r="A46" s="23"/>
      <c r="B46" s="1"/>
      <c r="C46" s="1"/>
      <c r="D46" s="1"/>
      <c r="E46" s="1"/>
      <c r="F46" s="1"/>
      <c r="G46" s="16"/>
      <c r="H46" s="23"/>
      <c r="I46" s="1"/>
      <c r="J46" s="16"/>
    </row>
    <row r="47" spans="1:10" ht="13.5" hidden="1" thickBot="1">
      <c r="A47" s="21"/>
      <c r="B47" s="22"/>
      <c r="C47" s="22"/>
      <c r="D47" s="22"/>
      <c r="E47" s="22"/>
      <c r="F47" s="22"/>
      <c r="G47" s="17"/>
      <c r="H47" s="21"/>
      <c r="I47" s="22"/>
      <c r="J47" s="17"/>
    </row>
  </sheetData>
  <sheetProtection/>
  <mergeCells count="2">
    <mergeCell ref="H12:I17"/>
    <mergeCell ref="H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41"/>
  <sheetViews>
    <sheetView zoomScalePageLayoutView="0" workbookViewId="0" topLeftCell="A10">
      <selection activeCell="G14" sqref="G14:I14"/>
    </sheetView>
  </sheetViews>
  <sheetFormatPr defaultColWidth="9.00390625" defaultRowHeight="12.75"/>
  <cols>
    <col min="5" max="5" width="7.00390625" style="0" customWidth="1"/>
    <col min="6" max="6" width="12.875" style="0" customWidth="1"/>
    <col min="7" max="7" width="5.625" style="0" customWidth="1"/>
    <col min="8" max="8" width="13.75390625" style="0" customWidth="1"/>
    <col min="11" max="11" width="10.00390625" style="0" bestFit="1" customWidth="1"/>
  </cols>
  <sheetData>
    <row r="1" spans="1:9" ht="12.75">
      <c r="A1" s="59"/>
      <c r="B1" s="59"/>
      <c r="C1" s="59"/>
      <c r="D1" s="59"/>
      <c r="E1" s="59"/>
      <c r="F1" s="59"/>
      <c r="G1" s="59"/>
      <c r="H1" s="115"/>
      <c r="I1" s="59"/>
    </row>
    <row r="2" spans="1:9" ht="12.75">
      <c r="A2" s="59"/>
      <c r="B2" s="59"/>
      <c r="C2" s="59"/>
      <c r="D2" s="59"/>
      <c r="E2" s="59"/>
      <c r="F2" s="59"/>
      <c r="G2" s="59"/>
      <c r="H2" s="115"/>
      <c r="I2" s="59"/>
    </row>
    <row r="3" spans="1:9" ht="12.75">
      <c r="A3" s="59"/>
      <c r="B3" s="59"/>
      <c r="C3" s="59"/>
      <c r="D3" s="59"/>
      <c r="E3" s="59"/>
      <c r="F3" s="59"/>
      <c r="G3" s="59"/>
      <c r="H3" s="115"/>
      <c r="I3" s="59"/>
    </row>
    <row r="4" spans="1:9" ht="12.75">
      <c r="A4" s="59"/>
      <c r="B4" s="59"/>
      <c r="C4" s="59"/>
      <c r="D4" s="59"/>
      <c r="E4" s="59"/>
      <c r="F4" s="59"/>
      <c r="G4" s="59"/>
      <c r="H4" s="115"/>
      <c r="I4" s="59"/>
    </row>
    <row r="5" spans="1:9" ht="12.75">
      <c r="A5" s="59"/>
      <c r="B5" s="59"/>
      <c r="C5" s="59"/>
      <c r="D5" s="59"/>
      <c r="E5" s="59"/>
      <c r="F5" s="59"/>
      <c r="G5" s="59"/>
      <c r="H5" s="115"/>
      <c r="I5" s="59"/>
    </row>
    <row r="6" spans="1:9" ht="12.75">
      <c r="A6" s="59"/>
      <c r="B6" s="59"/>
      <c r="C6" s="59"/>
      <c r="D6" s="59"/>
      <c r="E6" s="59"/>
      <c r="F6" s="59"/>
      <c r="G6" s="59"/>
      <c r="H6" s="115"/>
      <c r="I6" s="59"/>
    </row>
    <row r="7" spans="1:9" ht="12.75">
      <c r="A7" s="59"/>
      <c r="B7" s="59"/>
      <c r="C7" s="59"/>
      <c r="D7" s="59"/>
      <c r="E7" s="59"/>
      <c r="F7" s="59"/>
      <c r="G7" s="59"/>
      <c r="H7" s="59"/>
      <c r="I7" s="59"/>
    </row>
    <row r="8" spans="1:9" ht="13.5" thickBot="1">
      <c r="A8" s="59"/>
      <c r="B8" s="59"/>
      <c r="C8" s="59"/>
      <c r="D8" s="59"/>
      <c r="E8" s="59"/>
      <c r="F8" s="59"/>
      <c r="G8" s="59"/>
      <c r="H8" s="59"/>
      <c r="I8" s="59"/>
    </row>
    <row r="9" spans="1:14" s="117" customFormat="1" ht="21" customHeight="1">
      <c r="A9" s="546" t="s">
        <v>330</v>
      </c>
      <c r="B9" s="547"/>
      <c r="C9" s="547"/>
      <c r="D9" s="547"/>
      <c r="E9" s="547"/>
      <c r="F9" s="547"/>
      <c r="G9" s="547"/>
      <c r="H9" s="547"/>
      <c r="I9" s="548"/>
      <c r="J9" s="116"/>
      <c r="L9" s="116"/>
      <c r="M9" s="116"/>
      <c r="N9" s="116"/>
    </row>
    <row r="10" spans="1:14" ht="13.5" customHeight="1">
      <c r="A10" s="118"/>
      <c r="B10" s="119"/>
      <c r="C10" s="119"/>
      <c r="D10" s="119"/>
      <c r="E10" s="119"/>
      <c r="F10" s="119"/>
      <c r="G10" s="119"/>
      <c r="H10" s="119"/>
      <c r="I10" s="120"/>
      <c r="L10" s="1"/>
      <c r="M10" s="1"/>
      <c r="N10" s="1"/>
    </row>
    <row r="11" spans="1:14" ht="12.75" customHeight="1" thickBot="1">
      <c r="A11" s="549"/>
      <c r="B11" s="550"/>
      <c r="C11" s="550"/>
      <c r="D11" s="550"/>
      <c r="E11" s="550"/>
      <c r="F11" s="550"/>
      <c r="G11" s="550"/>
      <c r="H11" s="550"/>
      <c r="I11" s="551"/>
      <c r="J11" s="1"/>
      <c r="L11" s="1"/>
      <c r="M11" s="1"/>
      <c r="N11" s="1"/>
    </row>
    <row r="12" spans="1:14" ht="15" customHeight="1">
      <c r="A12" s="121" t="s">
        <v>228</v>
      </c>
      <c r="B12" s="122"/>
      <c r="C12" s="122"/>
      <c r="D12" s="122"/>
      <c r="E12" s="122"/>
      <c r="F12" s="123"/>
      <c r="G12" s="552" t="s">
        <v>359</v>
      </c>
      <c r="H12" s="553"/>
      <c r="I12" s="554"/>
      <c r="L12" s="1"/>
      <c r="M12" s="1"/>
      <c r="N12" s="1"/>
    </row>
    <row r="13" spans="1:14" ht="15" customHeight="1">
      <c r="A13" s="118"/>
      <c r="B13" s="119"/>
      <c r="C13" s="119"/>
      <c r="D13" s="119"/>
      <c r="E13" s="119"/>
      <c r="F13" s="119"/>
      <c r="G13" s="555"/>
      <c r="H13" s="556"/>
      <c r="I13" s="557"/>
      <c r="L13" s="1"/>
      <c r="M13" s="1"/>
      <c r="N13" s="1"/>
    </row>
    <row r="14" spans="1:14" ht="13.5" customHeight="1" thickBot="1">
      <c r="A14" s="124"/>
      <c r="B14" s="125"/>
      <c r="C14" s="125"/>
      <c r="D14" s="125"/>
      <c r="E14" s="125"/>
      <c r="F14" s="125"/>
      <c r="G14" s="558" t="s">
        <v>15</v>
      </c>
      <c r="H14" s="559"/>
      <c r="I14" s="560"/>
      <c r="L14" s="1"/>
      <c r="M14" s="1"/>
      <c r="N14" s="1"/>
    </row>
    <row r="15" spans="1:14" ht="12.75">
      <c r="A15" s="126"/>
      <c r="B15" s="127"/>
      <c r="C15" s="127"/>
      <c r="D15" s="127"/>
      <c r="E15" s="127"/>
      <c r="F15" s="128"/>
      <c r="G15" s="129"/>
      <c r="H15" s="130"/>
      <c r="I15" s="131"/>
      <c r="L15" s="1"/>
      <c r="M15" s="1"/>
      <c r="N15" s="1"/>
    </row>
    <row r="16" spans="1:14" ht="12.75">
      <c r="A16" s="129"/>
      <c r="B16" s="130"/>
      <c r="C16" s="130"/>
      <c r="D16" s="130"/>
      <c r="E16" s="130"/>
      <c r="F16" s="120" t="s">
        <v>21</v>
      </c>
      <c r="G16" s="118"/>
      <c r="H16" s="132"/>
      <c r="I16" s="120"/>
      <c r="L16" s="1"/>
      <c r="M16" s="1"/>
      <c r="N16" s="1"/>
    </row>
    <row r="17" spans="1:14" ht="12.75">
      <c r="A17" s="129"/>
      <c r="B17" s="130"/>
      <c r="C17" s="130"/>
      <c r="D17" s="130"/>
      <c r="E17" s="130"/>
      <c r="F17" s="120" t="s">
        <v>21</v>
      </c>
      <c r="G17" s="118"/>
      <c r="H17" s="132"/>
      <c r="I17" s="120"/>
      <c r="L17" s="1"/>
      <c r="M17" s="1"/>
      <c r="N17" s="1"/>
    </row>
    <row r="18" spans="1:14" ht="12.75">
      <c r="A18" s="133" t="s">
        <v>93</v>
      </c>
      <c r="B18" s="134"/>
      <c r="C18" s="134"/>
      <c r="D18" s="115"/>
      <c r="E18" s="119"/>
      <c r="F18" s="120" t="s">
        <v>21</v>
      </c>
      <c r="G18" s="118"/>
      <c r="H18" s="119"/>
      <c r="I18" s="120"/>
      <c r="L18" s="1"/>
      <c r="M18" s="1"/>
      <c r="N18" s="1"/>
    </row>
    <row r="19" spans="1:14" ht="12.75">
      <c r="A19" s="118"/>
      <c r="B19" s="119"/>
      <c r="C19" s="119"/>
      <c r="D19" s="119"/>
      <c r="E19" s="119"/>
      <c r="F19" s="120"/>
      <c r="G19" s="118"/>
      <c r="H19" s="119"/>
      <c r="I19" s="120"/>
      <c r="L19" s="1"/>
      <c r="M19" s="1"/>
      <c r="N19" s="1"/>
    </row>
    <row r="20" spans="1:14" ht="12.75">
      <c r="A20" s="129"/>
      <c r="B20" s="130"/>
      <c r="C20" s="130"/>
      <c r="D20" s="130"/>
      <c r="E20" s="130"/>
      <c r="F20" s="135" t="s">
        <v>21</v>
      </c>
      <c r="G20" s="136"/>
      <c r="H20" s="137"/>
      <c r="I20" s="135"/>
      <c r="L20" s="1"/>
      <c r="M20" s="1"/>
      <c r="N20" s="1"/>
    </row>
    <row r="21" spans="1:14" ht="12.75">
      <c r="A21" s="139" t="s">
        <v>63</v>
      </c>
      <c r="B21" s="140"/>
      <c r="C21" s="140"/>
      <c r="D21" s="140"/>
      <c r="E21" s="130"/>
      <c r="F21" s="135"/>
      <c r="G21" s="136"/>
      <c r="H21" s="138">
        <v>1217</v>
      </c>
      <c r="I21" s="135"/>
      <c r="L21" s="1"/>
      <c r="M21" s="1"/>
      <c r="N21" s="1"/>
    </row>
    <row r="22" spans="1:9" ht="12.75">
      <c r="A22" s="139" t="s">
        <v>94</v>
      </c>
      <c r="B22" s="140"/>
      <c r="C22" s="140"/>
      <c r="D22" s="140"/>
      <c r="E22" s="140"/>
      <c r="F22" s="135" t="s">
        <v>21</v>
      </c>
      <c r="G22" s="136"/>
      <c r="H22" s="138">
        <v>265</v>
      </c>
      <c r="I22" s="135"/>
    </row>
    <row r="23" spans="1:9" ht="12.75">
      <c r="A23" s="139" t="s">
        <v>312</v>
      </c>
      <c r="B23" s="140"/>
      <c r="C23" s="140"/>
      <c r="D23" s="140"/>
      <c r="E23" s="140"/>
      <c r="F23" s="135" t="s">
        <v>21</v>
      </c>
      <c r="G23" s="136"/>
      <c r="H23" s="138">
        <v>1200</v>
      </c>
      <c r="I23" s="135"/>
    </row>
    <row r="24" spans="1:9" ht="12.75">
      <c r="A24" s="129" t="s">
        <v>191</v>
      </c>
      <c r="B24" s="130"/>
      <c r="C24" s="130"/>
      <c r="D24" s="130"/>
      <c r="E24" s="130"/>
      <c r="F24" s="131" t="s">
        <v>21</v>
      </c>
      <c r="G24" s="129"/>
      <c r="H24" s="138">
        <v>8218</v>
      </c>
      <c r="I24" s="131"/>
    </row>
    <row r="25" spans="1:9" ht="12.75">
      <c r="A25" s="129" t="s">
        <v>192</v>
      </c>
      <c r="B25" s="130"/>
      <c r="C25" s="130"/>
      <c r="D25" s="130"/>
      <c r="E25" s="130"/>
      <c r="F25" s="131"/>
      <c r="G25" s="129"/>
      <c r="H25" s="386">
        <v>5168</v>
      </c>
      <c r="I25" s="131"/>
    </row>
    <row r="26" spans="1:9" ht="12.75">
      <c r="A26" s="129" t="s">
        <v>95</v>
      </c>
      <c r="B26" s="130"/>
      <c r="C26" s="130"/>
      <c r="D26" s="130"/>
      <c r="E26" s="130"/>
      <c r="F26" s="135" t="s">
        <v>21</v>
      </c>
      <c r="G26" s="136"/>
      <c r="H26" s="141">
        <v>1500</v>
      </c>
      <c r="I26" s="135"/>
    </row>
    <row r="27" spans="1:9" ht="12.75">
      <c r="A27" s="129"/>
      <c r="B27" s="130"/>
      <c r="C27" s="130"/>
      <c r="D27" s="130"/>
      <c r="E27" s="130"/>
      <c r="F27" s="135" t="s">
        <v>21</v>
      </c>
      <c r="G27" s="136"/>
      <c r="H27" s="141"/>
      <c r="I27" s="135"/>
    </row>
    <row r="28" spans="1:9" ht="12.75">
      <c r="A28" s="385" t="s">
        <v>237</v>
      </c>
      <c r="B28" s="130"/>
      <c r="C28" s="130"/>
      <c r="D28" s="130"/>
      <c r="E28" s="130"/>
      <c r="F28" s="135"/>
      <c r="G28" s="136"/>
      <c r="H28" s="141"/>
      <c r="I28" s="135"/>
    </row>
    <row r="29" spans="1:9" ht="12.75">
      <c r="A29" s="129" t="s">
        <v>74</v>
      </c>
      <c r="B29" s="130"/>
      <c r="C29" s="130"/>
      <c r="D29" s="130"/>
      <c r="E29" s="130"/>
      <c r="F29" s="131" t="s">
        <v>21</v>
      </c>
      <c r="G29" s="129"/>
      <c r="H29" s="141">
        <v>300</v>
      </c>
      <c r="I29" s="131"/>
    </row>
    <row r="30" spans="1:9" ht="12.75">
      <c r="A30" s="129" t="s">
        <v>96</v>
      </c>
      <c r="B30" s="130"/>
      <c r="C30" s="130"/>
      <c r="D30" s="130"/>
      <c r="E30" s="130"/>
      <c r="F30" s="131"/>
      <c r="G30" s="129"/>
      <c r="H30" s="141">
        <v>350</v>
      </c>
      <c r="I30" s="131"/>
    </row>
    <row r="31" spans="1:9" ht="12.75">
      <c r="A31" s="129" t="s">
        <v>352</v>
      </c>
      <c r="B31" s="130"/>
      <c r="C31" s="130"/>
      <c r="D31" s="130"/>
      <c r="E31" s="130"/>
      <c r="F31" s="131"/>
      <c r="G31" s="129"/>
      <c r="H31" s="141">
        <v>1500</v>
      </c>
      <c r="I31" s="131"/>
    </row>
    <row r="32" spans="1:9" ht="12.75">
      <c r="A32" s="139" t="s">
        <v>73</v>
      </c>
      <c r="B32" s="130"/>
      <c r="C32" s="130"/>
      <c r="D32" s="130"/>
      <c r="E32" s="130"/>
      <c r="F32" s="131"/>
      <c r="G32" s="129"/>
      <c r="H32" s="141">
        <v>300</v>
      </c>
      <c r="I32" s="131"/>
    </row>
    <row r="33" spans="1:9" ht="13.5" thickBot="1">
      <c r="A33" s="129" t="s">
        <v>313</v>
      </c>
      <c r="B33" s="130"/>
      <c r="C33" s="130"/>
      <c r="D33" s="130"/>
      <c r="E33" s="130"/>
      <c r="F33" s="131"/>
      <c r="G33" s="129"/>
      <c r="H33" s="142">
        <v>782</v>
      </c>
      <c r="I33" s="131"/>
    </row>
    <row r="34" spans="1:9" s="117" customFormat="1" ht="15">
      <c r="A34" s="143"/>
      <c r="B34" s="144"/>
      <c r="C34" s="144"/>
      <c r="D34" s="144"/>
      <c r="E34" s="145"/>
      <c r="F34" s="146" t="s">
        <v>21</v>
      </c>
      <c r="G34" s="147"/>
      <c r="H34" s="148"/>
      <c r="I34" s="149"/>
    </row>
    <row r="35" spans="1:9" ht="15.75" customHeight="1" thickBot="1">
      <c r="A35" s="150" t="s">
        <v>97</v>
      </c>
      <c r="B35" s="151"/>
      <c r="C35" s="151"/>
      <c r="D35" s="151"/>
      <c r="E35" s="151"/>
      <c r="F35" s="152"/>
      <c r="G35" s="153"/>
      <c r="H35" s="154">
        <f>SUM(H21:H34)</f>
        <v>20800</v>
      </c>
      <c r="I35" s="152"/>
    </row>
    <row r="36" spans="1:9" ht="12.75">
      <c r="A36" s="155"/>
      <c r="B36" s="155"/>
      <c r="C36" s="155"/>
      <c r="D36" s="155"/>
      <c r="E36" s="155"/>
      <c r="F36" s="155"/>
      <c r="G36" s="155"/>
      <c r="H36" s="155"/>
      <c r="I36" s="155"/>
    </row>
    <row r="37" spans="1:9" ht="12.75">
      <c r="A37" s="155"/>
      <c r="B37" s="155"/>
      <c r="C37" s="155"/>
      <c r="D37" s="155"/>
      <c r="E37" s="155"/>
      <c r="F37" s="155"/>
      <c r="G37" s="155"/>
      <c r="H37" s="155"/>
      <c r="I37" s="155"/>
    </row>
    <row r="38" spans="1:9" ht="12.75">
      <c r="A38" s="155"/>
      <c r="B38" s="155"/>
      <c r="C38" s="155"/>
      <c r="D38" s="155"/>
      <c r="E38" s="155"/>
      <c r="F38" s="155"/>
      <c r="G38" s="155"/>
      <c r="H38" s="155"/>
      <c r="I38" s="155"/>
    </row>
    <row r="39" spans="1:9" ht="15">
      <c r="A39" s="156"/>
      <c r="B39" s="156"/>
      <c r="C39" s="156"/>
      <c r="D39" s="156"/>
      <c r="E39" s="156"/>
      <c r="F39" s="156"/>
      <c r="G39" s="156"/>
      <c r="H39" s="156"/>
      <c r="I39" s="156"/>
    </row>
    <row r="40" spans="1:9" ht="15">
      <c r="A40" s="156"/>
      <c r="B40" s="156"/>
      <c r="C40" s="156"/>
      <c r="D40" s="156"/>
      <c r="E40" s="156"/>
      <c r="F40" s="156"/>
      <c r="G40" s="156"/>
      <c r="H40" s="156"/>
      <c r="I40" s="156"/>
    </row>
    <row r="41" spans="1:9" ht="15">
      <c r="A41" s="156"/>
      <c r="B41" s="156"/>
      <c r="C41" s="156"/>
      <c r="D41" s="156"/>
      <c r="E41" s="156"/>
      <c r="F41" s="156"/>
      <c r="G41" s="156"/>
      <c r="H41" s="156"/>
      <c r="I41" s="156"/>
    </row>
  </sheetData>
  <sheetProtection/>
  <mergeCells count="4">
    <mergeCell ref="A9:I9"/>
    <mergeCell ref="A11:I11"/>
    <mergeCell ref="G12:I13"/>
    <mergeCell ref="G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G4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2.75390625" style="243" customWidth="1"/>
    <col min="2" max="2" width="16.75390625" style="243" hidden="1" customWidth="1"/>
    <col min="3" max="3" width="15.25390625" style="243" customWidth="1"/>
    <col min="4" max="4" width="9.125" style="243" customWidth="1"/>
    <col min="5" max="5" width="10.00390625" style="243" bestFit="1" customWidth="1"/>
    <col min="6" max="16384" width="9.125" style="243" customWidth="1"/>
  </cols>
  <sheetData>
    <row r="1" s="235" customFormat="1" ht="13.5" thickBot="1"/>
    <row r="2" spans="1:3" s="235" customFormat="1" ht="24.75" customHeight="1">
      <c r="A2" s="157" t="s">
        <v>331</v>
      </c>
      <c r="B2" s="236"/>
      <c r="C2" s="158"/>
    </row>
    <row r="3" spans="1:3" s="235" customFormat="1" ht="12.75">
      <c r="A3" s="237"/>
      <c r="B3" s="238"/>
      <c r="C3" s="239"/>
    </row>
    <row r="4" spans="1:3" s="235" customFormat="1" ht="13.5" thickBot="1">
      <c r="A4" s="240"/>
      <c r="B4" s="241"/>
      <c r="C4" s="242"/>
    </row>
    <row r="5" spans="1:3" s="235" customFormat="1" ht="19.5" customHeight="1" thickBot="1">
      <c r="A5" s="394"/>
      <c r="B5" s="394"/>
      <c r="C5" s="395" t="s">
        <v>358</v>
      </c>
    </row>
    <row r="6" spans="1:3" s="235" customFormat="1" ht="12.75">
      <c r="A6" s="396"/>
      <c r="B6" s="396"/>
      <c r="C6" s="182"/>
    </row>
    <row r="7" spans="1:3" s="235" customFormat="1" ht="13.5" thickBot="1">
      <c r="A7" s="397"/>
      <c r="B7" s="397"/>
      <c r="C7" s="183" t="s">
        <v>15</v>
      </c>
    </row>
    <row r="8" spans="1:3" s="235" customFormat="1" ht="12.75">
      <c r="A8" s="315" t="s">
        <v>323</v>
      </c>
      <c r="B8" s="317"/>
      <c r="C8" s="318"/>
    </row>
    <row r="9" spans="1:4" ht="15" customHeight="1">
      <c r="A9" s="315" t="s">
        <v>239</v>
      </c>
      <c r="B9" s="364"/>
      <c r="C9" s="391"/>
      <c r="D9" s="373"/>
    </row>
    <row r="10" spans="1:4" ht="15" customHeight="1">
      <c r="A10" s="398" t="s">
        <v>339</v>
      </c>
      <c r="B10" s="364"/>
      <c r="C10" s="356">
        <v>12700</v>
      </c>
      <c r="D10" s="373"/>
    </row>
    <row r="11" spans="1:4" ht="15" customHeight="1">
      <c r="A11" s="315" t="s">
        <v>240</v>
      </c>
      <c r="B11" s="310">
        <v>433000</v>
      </c>
      <c r="C11" s="356"/>
      <c r="D11" s="374"/>
    </row>
    <row r="12" spans="1:4" ht="15" customHeight="1">
      <c r="A12" s="439" t="s">
        <v>344</v>
      </c>
      <c r="B12" s="310">
        <v>0</v>
      </c>
      <c r="C12" s="356">
        <v>47244</v>
      </c>
      <c r="D12" s="374"/>
    </row>
    <row r="13" spans="1:4" ht="15" customHeight="1">
      <c r="A13" s="314" t="s">
        <v>334</v>
      </c>
      <c r="B13" s="310"/>
      <c r="C13" s="356">
        <v>788</v>
      </c>
      <c r="D13" s="374"/>
    </row>
    <row r="14" spans="1:4" ht="15" customHeight="1">
      <c r="A14" s="314" t="s">
        <v>335</v>
      </c>
      <c r="B14" s="311" t="e">
        <f>#REF!+#REF!</f>
        <v>#REF!</v>
      </c>
      <c r="C14" s="356">
        <v>3937</v>
      </c>
      <c r="D14" s="374"/>
    </row>
    <row r="15" spans="1:4" ht="15" customHeight="1">
      <c r="A15" s="314" t="s">
        <v>336</v>
      </c>
      <c r="B15" s="311"/>
      <c r="C15" s="356">
        <v>787</v>
      </c>
      <c r="D15" s="374"/>
    </row>
    <row r="16" spans="1:4" ht="15" customHeight="1">
      <c r="A16" s="314" t="s">
        <v>314</v>
      </c>
      <c r="B16" s="364"/>
      <c r="C16" s="356">
        <v>11811</v>
      </c>
      <c r="D16" s="373"/>
    </row>
    <row r="17" spans="1:7" ht="15" customHeight="1">
      <c r="A17" s="314" t="s">
        <v>337</v>
      </c>
      <c r="B17" s="372">
        <v>3937000</v>
      </c>
      <c r="C17" s="356">
        <v>17433</v>
      </c>
      <c r="D17" s="373"/>
      <c r="F17" s="244"/>
      <c r="G17" s="244"/>
    </row>
    <row r="18" spans="1:4" ht="15" customHeight="1">
      <c r="A18" s="315" t="s">
        <v>241</v>
      </c>
      <c r="B18" s="372">
        <v>10000000</v>
      </c>
      <c r="C18" s="401">
        <f>SUM(C12:C17)</f>
        <v>82000</v>
      </c>
      <c r="D18" s="373"/>
    </row>
    <row r="19" spans="1:4" ht="15" customHeight="1">
      <c r="A19" s="314"/>
      <c r="B19" s="308">
        <v>1550000</v>
      </c>
      <c r="C19" s="356"/>
      <c r="D19" s="373"/>
    </row>
    <row r="20" spans="1:4" ht="15" customHeight="1">
      <c r="A20" s="315" t="s">
        <v>318</v>
      </c>
      <c r="B20" s="308">
        <v>500000</v>
      </c>
      <c r="C20" s="356"/>
      <c r="D20" s="373"/>
    </row>
    <row r="21" spans="1:4" ht="15" customHeight="1">
      <c r="A21" s="314" t="s">
        <v>324</v>
      </c>
      <c r="B21" s="308"/>
      <c r="C21" s="356">
        <v>118</v>
      </c>
      <c r="D21" s="373"/>
    </row>
    <row r="22" spans="1:4" ht="18" customHeight="1">
      <c r="A22" s="314" t="s">
        <v>340</v>
      </c>
      <c r="B22" s="365">
        <f>SUM(B17:B20)</f>
        <v>15987000</v>
      </c>
      <c r="C22" s="356">
        <v>315</v>
      </c>
      <c r="D22" s="375"/>
    </row>
    <row r="23" spans="1:4" ht="12.75" customHeight="1">
      <c r="A23" s="314" t="s">
        <v>341</v>
      </c>
      <c r="B23" s="365"/>
      <c r="C23" s="356">
        <v>117</v>
      </c>
      <c r="D23" s="375"/>
    </row>
    <row r="24" spans="1:4" s="358" customFormat="1" ht="15" customHeight="1">
      <c r="A24" s="314"/>
      <c r="B24" s="368"/>
      <c r="C24" s="356"/>
      <c r="D24" s="376"/>
    </row>
    <row r="25" spans="1:4" s="358" customFormat="1" ht="15" customHeight="1">
      <c r="A25" s="315" t="s">
        <v>343</v>
      </c>
      <c r="B25" s="368"/>
      <c r="C25" s="401">
        <f>SUM(C21:C24)</f>
        <v>550</v>
      </c>
      <c r="D25" s="376"/>
    </row>
    <row r="26" spans="1:4" s="358" customFormat="1" ht="15" customHeight="1">
      <c r="A26" s="314"/>
      <c r="B26" s="368">
        <v>433000</v>
      </c>
      <c r="C26" s="356"/>
      <c r="D26" s="376"/>
    </row>
    <row r="27" spans="1:4" s="358" customFormat="1" ht="15" customHeight="1">
      <c r="A27" s="315" t="s">
        <v>317</v>
      </c>
      <c r="B27" s="368">
        <v>118000</v>
      </c>
      <c r="C27" s="356"/>
      <c r="D27" s="376"/>
    </row>
    <row r="28" spans="1:4" s="358" customFormat="1" ht="15" customHeight="1">
      <c r="A28" s="314" t="s">
        <v>315</v>
      </c>
      <c r="B28" s="368"/>
      <c r="C28" s="356">
        <v>1181</v>
      </c>
      <c r="D28" s="376"/>
    </row>
    <row r="29" spans="1:4" s="358" customFormat="1" ht="15" customHeight="1">
      <c r="A29" s="314" t="s">
        <v>341</v>
      </c>
      <c r="B29" s="369">
        <f>SUM(B25:B27)</f>
        <v>551000</v>
      </c>
      <c r="C29" s="356">
        <v>319</v>
      </c>
      <c r="D29" s="377"/>
    </row>
    <row r="30" spans="1:4" ht="12.75" customHeight="1">
      <c r="A30" s="315" t="s">
        <v>342</v>
      </c>
      <c r="B30" s="365"/>
      <c r="C30" s="356"/>
      <c r="D30" s="375"/>
    </row>
    <row r="31" spans="1:4" s="359" customFormat="1" ht="15" customHeight="1">
      <c r="A31" s="314" t="s">
        <v>315</v>
      </c>
      <c r="B31" s="368"/>
      <c r="C31" s="356">
        <v>1181</v>
      </c>
      <c r="D31" s="378"/>
    </row>
    <row r="32" spans="1:4" s="359" customFormat="1" ht="15" customHeight="1">
      <c r="A32" s="314" t="s">
        <v>341</v>
      </c>
      <c r="B32" s="368">
        <v>118000</v>
      </c>
      <c r="C32" s="356">
        <v>319</v>
      </c>
      <c r="D32" s="378"/>
    </row>
    <row r="33" spans="1:4" s="359" customFormat="1" ht="15" customHeight="1">
      <c r="A33" s="315" t="s">
        <v>311</v>
      </c>
      <c r="B33" s="368"/>
      <c r="C33" s="356"/>
      <c r="D33" s="378"/>
    </row>
    <row r="34" spans="1:4" s="359" customFormat="1" ht="15" customHeight="1">
      <c r="A34" s="314" t="s">
        <v>316</v>
      </c>
      <c r="B34" s="371">
        <f>SUM(B32:B32)</f>
        <v>118000</v>
      </c>
      <c r="C34" s="356">
        <v>150</v>
      </c>
      <c r="D34" s="378"/>
    </row>
    <row r="35" spans="1:4" s="359" customFormat="1" ht="12.75" customHeight="1">
      <c r="A35" s="314" t="s">
        <v>341</v>
      </c>
      <c r="B35" s="370"/>
      <c r="C35" s="356">
        <v>41</v>
      </c>
      <c r="D35" s="380"/>
    </row>
    <row r="36" spans="1:4" s="359" customFormat="1" ht="15" customHeight="1">
      <c r="A36" s="314"/>
      <c r="B36" s="368"/>
      <c r="C36" s="356"/>
      <c r="D36" s="378"/>
    </row>
    <row r="37" spans="1:4" s="359" customFormat="1" ht="15.75" customHeight="1">
      <c r="A37" s="408" t="s">
        <v>346</v>
      </c>
      <c r="B37" s="368">
        <v>157480</v>
      </c>
      <c r="C37" s="356">
        <f>SUM(C25:C36)</f>
        <v>3741</v>
      </c>
      <c r="D37" s="378"/>
    </row>
    <row r="38" spans="1:4" s="359" customFormat="1" ht="15.75" customHeight="1">
      <c r="A38" s="315" t="s">
        <v>347</v>
      </c>
      <c r="B38" s="368"/>
      <c r="C38" s="401">
        <f>SUM(C37,C10,C18)</f>
        <v>98441</v>
      </c>
      <c r="D38" s="379"/>
    </row>
    <row r="39" spans="1:4" s="359" customFormat="1" ht="12.75" customHeight="1" thickBot="1">
      <c r="A39" s="402"/>
      <c r="B39" s="371">
        <f>SUM(B37:B38)</f>
        <v>157480</v>
      </c>
      <c r="C39" s="410"/>
      <c r="D39" s="378"/>
    </row>
    <row r="40" spans="1:3" s="244" customFormat="1" ht="13.5" thickBot="1">
      <c r="A40" s="392" t="s">
        <v>242</v>
      </c>
      <c r="B40" s="393" t="e">
        <f>B14+B22+B29+B34+B39+#REF!+#REF!+#REF!+#REF!</f>
        <v>#REF!</v>
      </c>
      <c r="C40" s="393">
        <f>SUM(C38)</f>
        <v>98441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19.75390625" style="0" customWidth="1"/>
    <col min="2" max="4" width="15.125" style="223" customWidth="1"/>
    <col min="5" max="5" width="21.375" style="0" customWidth="1"/>
    <col min="6" max="6" width="14.625" style="223" customWidth="1"/>
    <col min="7" max="8" width="15.125" style="223" customWidth="1"/>
  </cols>
  <sheetData>
    <row r="1" spans="1:8" ht="12.75" customHeight="1">
      <c r="A1" s="568" t="s">
        <v>332</v>
      </c>
      <c r="B1" s="568"/>
      <c r="C1" s="568"/>
      <c r="D1" s="568"/>
      <c r="E1" s="568"/>
      <c r="F1" s="569"/>
      <c r="G1" s="561" t="s">
        <v>357</v>
      </c>
      <c r="H1" s="562"/>
    </row>
    <row r="2" spans="1:8" ht="16.5" customHeight="1">
      <c r="A2" s="568"/>
      <c r="B2" s="568"/>
      <c r="C2" s="568"/>
      <c r="D2" s="568"/>
      <c r="E2" s="568"/>
      <c r="F2" s="568"/>
      <c r="G2" s="563"/>
      <c r="H2" s="564"/>
    </row>
    <row r="3" spans="1:8" ht="19.5" customHeight="1">
      <c r="A3" s="565" t="s">
        <v>98</v>
      </c>
      <c r="B3" s="565"/>
      <c r="C3" s="565"/>
      <c r="D3" s="565"/>
      <c r="E3" s="565" t="s">
        <v>99</v>
      </c>
      <c r="F3" s="565"/>
      <c r="G3" s="565"/>
      <c r="H3" s="565"/>
    </row>
    <row r="4" spans="1:13" ht="25.5">
      <c r="A4" s="159" t="s">
        <v>100</v>
      </c>
      <c r="B4" s="320" t="s">
        <v>101</v>
      </c>
      <c r="C4" s="320" t="s">
        <v>102</v>
      </c>
      <c r="D4" s="320" t="s">
        <v>103</v>
      </c>
      <c r="E4" s="159" t="s">
        <v>100</v>
      </c>
      <c r="F4" s="320" t="s">
        <v>104</v>
      </c>
      <c r="G4" s="320" t="s">
        <v>105</v>
      </c>
      <c r="H4" s="320" t="s">
        <v>103</v>
      </c>
      <c r="I4" s="160"/>
      <c r="J4" s="160"/>
      <c r="K4" s="160"/>
      <c r="L4" s="160"/>
      <c r="M4" s="160"/>
    </row>
    <row r="5" spans="1:8" ht="25.5">
      <c r="A5" s="161" t="s">
        <v>106</v>
      </c>
      <c r="B5" s="226">
        <v>26655</v>
      </c>
      <c r="C5" s="226"/>
      <c r="D5" s="226">
        <f>SUM(B5:C5)</f>
        <v>26655</v>
      </c>
      <c r="E5" s="161" t="s">
        <v>51</v>
      </c>
      <c r="F5" s="226">
        <v>243957</v>
      </c>
      <c r="G5" s="226"/>
      <c r="H5" s="226">
        <f>SUM(F5:G5)</f>
        <v>243957</v>
      </c>
    </row>
    <row r="6" spans="1:8" ht="16.5" customHeight="1">
      <c r="A6" s="161" t="s">
        <v>107</v>
      </c>
      <c r="B6" s="226">
        <v>91150</v>
      </c>
      <c r="C6" s="226"/>
      <c r="D6" s="226">
        <f>SUM(B6:C6)</f>
        <v>91150</v>
      </c>
      <c r="E6" s="161" t="s">
        <v>108</v>
      </c>
      <c r="F6" s="226">
        <v>47323</v>
      </c>
      <c r="G6" s="226"/>
      <c r="H6" s="226">
        <f>SUM(F6:G6)</f>
        <v>47323</v>
      </c>
    </row>
    <row r="7" spans="1:8" ht="25.5">
      <c r="A7" s="161" t="s">
        <v>109</v>
      </c>
      <c r="B7" s="226">
        <v>17400</v>
      </c>
      <c r="C7" s="226"/>
      <c r="D7" s="226">
        <f>SUM(B7:C7)</f>
        <v>17400</v>
      </c>
      <c r="E7" s="161" t="s">
        <v>110</v>
      </c>
      <c r="F7" s="226"/>
      <c r="G7" s="226"/>
      <c r="H7" s="226"/>
    </row>
    <row r="8" spans="1:8" ht="12.75">
      <c r="A8" s="161" t="s">
        <v>111</v>
      </c>
      <c r="B8" s="223">
        <v>12164</v>
      </c>
      <c r="C8" s="226"/>
      <c r="D8" s="226">
        <f>SUM(B8:C8)</f>
        <v>12164</v>
      </c>
      <c r="E8" s="161"/>
      <c r="F8" s="226"/>
      <c r="G8" s="226"/>
      <c r="H8" s="226"/>
    </row>
    <row r="9" spans="1:8" ht="25.5">
      <c r="A9" s="161" t="s">
        <v>112</v>
      </c>
      <c r="B9" s="226">
        <v>296485</v>
      </c>
      <c r="C9" s="226"/>
      <c r="D9" s="226">
        <f>SUM(B9:C9)</f>
        <v>296485</v>
      </c>
      <c r="E9" s="161" t="s">
        <v>113</v>
      </c>
      <c r="F9" s="226"/>
      <c r="G9" s="226"/>
      <c r="H9" s="226"/>
    </row>
    <row r="10" spans="1:8" ht="25.5">
      <c r="A10" s="161" t="s">
        <v>114</v>
      </c>
      <c r="B10" s="226"/>
      <c r="C10" s="226"/>
      <c r="D10" s="226"/>
      <c r="E10" s="161" t="s">
        <v>115</v>
      </c>
      <c r="F10" s="226">
        <v>136738</v>
      </c>
      <c r="G10" s="226"/>
      <c r="H10" s="226">
        <f>SUM(F10:G10)</f>
        <v>136738</v>
      </c>
    </row>
    <row r="11" spans="1:8" ht="25.5">
      <c r="A11" s="161" t="s">
        <v>116</v>
      </c>
      <c r="B11" s="226"/>
      <c r="C11" s="226"/>
      <c r="D11" s="226"/>
      <c r="E11" s="161" t="s">
        <v>117</v>
      </c>
      <c r="F11" s="226">
        <v>16690</v>
      </c>
      <c r="G11" s="226"/>
      <c r="H11" s="226">
        <f>SUM(F11:G11)</f>
        <v>16690</v>
      </c>
    </row>
    <row r="12" spans="1:8" ht="24.75" customHeight="1">
      <c r="A12" s="161" t="s">
        <v>118</v>
      </c>
      <c r="B12" s="226"/>
      <c r="C12" s="226">
        <v>0</v>
      </c>
      <c r="D12" s="226">
        <f>SUM(C12)</f>
        <v>0</v>
      </c>
      <c r="E12" s="161" t="s">
        <v>119</v>
      </c>
      <c r="F12" s="322">
        <v>20800</v>
      </c>
      <c r="G12" s="323"/>
      <c r="H12" s="322">
        <f>SUM(F12:G12)</f>
        <v>20800</v>
      </c>
    </row>
    <row r="13" spans="1:8" ht="12.75">
      <c r="A13" s="161" t="s">
        <v>24</v>
      </c>
      <c r="B13" s="226"/>
      <c r="C13" s="226"/>
      <c r="D13" s="226">
        <f>SUM(B13:C13)</f>
        <v>0</v>
      </c>
      <c r="E13" s="161" t="s">
        <v>120</v>
      </c>
      <c r="F13" s="226"/>
      <c r="G13" s="226">
        <v>3741</v>
      </c>
      <c r="H13" s="226">
        <f>SUM(G13)</f>
        <v>3741</v>
      </c>
    </row>
    <row r="14" spans="1:8" ht="24" customHeight="1">
      <c r="A14" s="161" t="s">
        <v>121</v>
      </c>
      <c r="B14" s="226">
        <v>33004</v>
      </c>
      <c r="C14" s="226"/>
      <c r="D14" s="226">
        <f>SUM(B14:C14)</f>
        <v>33004</v>
      </c>
      <c r="E14" s="161" t="s">
        <v>122</v>
      </c>
      <c r="F14" s="226"/>
      <c r="G14" s="226">
        <v>82000</v>
      </c>
      <c r="H14" s="226">
        <f>SUM(G14)</f>
        <v>82000</v>
      </c>
    </row>
    <row r="15" spans="1:8" ht="21.75" customHeight="1">
      <c r="A15" s="163" t="s">
        <v>123</v>
      </c>
      <c r="B15" s="226"/>
      <c r="C15" s="226"/>
      <c r="D15" s="226"/>
      <c r="E15" s="163" t="s">
        <v>354</v>
      </c>
      <c r="F15" s="226"/>
      <c r="G15" s="226">
        <v>12700</v>
      </c>
      <c r="H15" s="226">
        <f>SUM(G15)</f>
        <v>12700</v>
      </c>
    </row>
    <row r="16" spans="1:8" ht="25.5" customHeight="1">
      <c r="A16" s="164" t="s">
        <v>29</v>
      </c>
      <c r="B16" s="321">
        <f>SUM(B14,B9,B8,B7,B6,B5)</f>
        <v>476858</v>
      </c>
      <c r="C16" s="321">
        <f>SUM(C5:C15)</f>
        <v>0</v>
      </c>
      <c r="D16" s="321">
        <f>SUM(D14,D13,D5:D12)</f>
        <v>476858</v>
      </c>
      <c r="E16" s="164" t="s">
        <v>124</v>
      </c>
      <c r="F16" s="224">
        <f>SUM(F5:F15)</f>
        <v>465508</v>
      </c>
      <c r="G16" s="224">
        <f>SUM(G5:G15)</f>
        <v>98441</v>
      </c>
      <c r="H16" s="224">
        <f>SUM(H5:H15)</f>
        <v>563949</v>
      </c>
    </row>
    <row r="17" spans="1:8" ht="23.25" customHeight="1">
      <c r="A17" s="166" t="s">
        <v>144</v>
      </c>
      <c r="B17" s="566"/>
      <c r="C17" s="566"/>
      <c r="D17" s="566">
        <f>SUM(B17:C17)</f>
        <v>0</v>
      </c>
      <c r="E17" s="161" t="s">
        <v>325</v>
      </c>
      <c r="F17" s="226"/>
      <c r="G17" s="226"/>
      <c r="H17" s="226"/>
    </row>
    <row r="18" spans="1:8" ht="0.75" customHeight="1" hidden="1">
      <c r="A18" s="166"/>
      <c r="B18" s="567"/>
      <c r="C18" s="567"/>
      <c r="D18" s="567"/>
      <c r="E18" s="161" t="s">
        <v>125</v>
      </c>
      <c r="F18" s="226"/>
      <c r="G18" s="226"/>
      <c r="H18" s="226"/>
    </row>
    <row r="19" spans="1:8" ht="25.5" customHeight="1">
      <c r="A19" s="166" t="s">
        <v>145</v>
      </c>
      <c r="B19" s="226">
        <v>87091</v>
      </c>
      <c r="C19" s="226"/>
      <c r="D19" s="226">
        <f>SUM(B19:C19)</f>
        <v>87091</v>
      </c>
      <c r="E19" s="164" t="s">
        <v>127</v>
      </c>
      <c r="F19" s="224"/>
      <c r="G19" s="224">
        <f>SUM(G17:G18)</f>
        <v>0</v>
      </c>
      <c r="H19" s="224">
        <f>SUM(F19:G19)</f>
        <v>0</v>
      </c>
    </row>
    <row r="20" spans="1:8" ht="25.5" customHeight="1">
      <c r="A20" s="163" t="s">
        <v>353</v>
      </c>
      <c r="B20" s="227"/>
      <c r="C20" s="227"/>
      <c r="D20" s="227"/>
      <c r="E20" s="164"/>
      <c r="F20" s="224"/>
      <c r="G20" s="224"/>
      <c r="H20" s="224"/>
    </row>
    <row r="21" spans="1:8" ht="27.75" customHeight="1">
      <c r="A21" s="167" t="s">
        <v>126</v>
      </c>
      <c r="B21" s="224">
        <f>SUM(B17:B19)</f>
        <v>87091</v>
      </c>
      <c r="C21" s="224"/>
      <c r="D21" s="224">
        <f>SUM(B21:C21)</f>
        <v>87091</v>
      </c>
      <c r="E21" s="164" t="s">
        <v>143</v>
      </c>
      <c r="F21" s="224"/>
      <c r="G21" s="224"/>
      <c r="H21" s="224"/>
    </row>
    <row r="22" spans="1:8" ht="20.25" customHeight="1">
      <c r="A22" s="165" t="s">
        <v>128</v>
      </c>
      <c r="B22" s="224">
        <f>SUM(B21,B16)</f>
        <v>563949</v>
      </c>
      <c r="C22" s="224">
        <f>SUM(C16:C21)</f>
        <v>0</v>
      </c>
      <c r="D22" s="224">
        <f>SUM(D21,D16)</f>
        <v>563949</v>
      </c>
      <c r="E22" s="165" t="s">
        <v>129</v>
      </c>
      <c r="F22" s="224">
        <f>SUM(F21:F21,F16)</f>
        <v>465508</v>
      </c>
      <c r="G22" s="224">
        <f>SUM(G19,G16)</f>
        <v>98441</v>
      </c>
      <c r="H22" s="224">
        <f>SUM(H21,H16)</f>
        <v>563949</v>
      </c>
    </row>
  </sheetData>
  <sheetProtection/>
  <mergeCells count="7">
    <mergeCell ref="G1:H2"/>
    <mergeCell ref="A3:D3"/>
    <mergeCell ref="E3:H3"/>
    <mergeCell ref="B17:B18"/>
    <mergeCell ref="C17:C18"/>
    <mergeCell ref="D17:D18"/>
    <mergeCell ref="A1:F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18.875" style="0" customWidth="1"/>
    <col min="2" max="2" width="8.125" style="223" customWidth="1"/>
    <col min="3" max="3" width="7.375" style="223" customWidth="1"/>
    <col min="4" max="4" width="7.625" style="223" customWidth="1"/>
    <col min="5" max="5" width="8.00390625" style="223" customWidth="1"/>
    <col min="6" max="7" width="7.375" style="223" customWidth="1"/>
    <col min="8" max="8" width="8.00390625" style="223" customWidth="1"/>
    <col min="9" max="9" width="8.25390625" style="223" customWidth="1"/>
    <col min="10" max="10" width="7.75390625" style="223" customWidth="1"/>
    <col min="11" max="11" width="8.125" style="223" customWidth="1"/>
    <col min="12" max="12" width="8.00390625" style="223" customWidth="1"/>
    <col min="13" max="13" width="8.375" style="223" customWidth="1"/>
    <col min="14" max="14" width="10.00390625" style="223" customWidth="1"/>
  </cols>
  <sheetData>
    <row r="1" spans="1:14" ht="12.75">
      <c r="A1" s="570" t="s">
        <v>333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1" t="s">
        <v>356</v>
      </c>
      <c r="N1" s="571"/>
    </row>
    <row r="2" spans="1:14" ht="12.75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1"/>
      <c r="N2" s="571"/>
    </row>
    <row r="3" spans="1:14" ht="12.75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1"/>
      <c r="N3" s="571"/>
    </row>
    <row r="5" spans="1:14" ht="12.75">
      <c r="A5" s="217" t="s">
        <v>193</v>
      </c>
      <c r="B5" s="224" t="s">
        <v>194</v>
      </c>
      <c r="C5" s="224" t="s">
        <v>195</v>
      </c>
      <c r="D5" s="224" t="s">
        <v>196</v>
      </c>
      <c r="E5" s="224" t="s">
        <v>197</v>
      </c>
      <c r="F5" s="224" t="s">
        <v>198</v>
      </c>
      <c r="G5" s="224" t="s">
        <v>199</v>
      </c>
      <c r="H5" s="224" t="s">
        <v>200</v>
      </c>
      <c r="I5" s="224" t="s">
        <v>201</v>
      </c>
      <c r="J5" s="224" t="s">
        <v>202</v>
      </c>
      <c r="K5" s="224" t="s">
        <v>203</v>
      </c>
      <c r="L5" s="224" t="s">
        <v>204</v>
      </c>
      <c r="M5" s="224" t="s">
        <v>205</v>
      </c>
      <c r="N5" s="224" t="s">
        <v>89</v>
      </c>
    </row>
    <row r="6" spans="1:14" ht="12.75">
      <c r="A6" s="217"/>
      <c r="B6" s="225"/>
      <c r="C6" s="226"/>
      <c r="D6" s="226"/>
      <c r="E6" s="226"/>
      <c r="F6" s="226"/>
      <c r="G6" s="226"/>
      <c r="H6" s="226"/>
      <c r="I6" s="226"/>
      <c r="J6" s="226"/>
      <c r="L6" s="226"/>
      <c r="M6" s="226"/>
      <c r="N6" s="226"/>
    </row>
    <row r="7" spans="1:14" ht="12.75">
      <c r="A7" s="162" t="s">
        <v>206</v>
      </c>
      <c r="B7" s="226">
        <f>2360+382+35</f>
        <v>2777</v>
      </c>
      <c r="C7" s="226">
        <v>2698</v>
      </c>
      <c r="D7" s="226">
        <f>2247+382+35</f>
        <v>2664</v>
      </c>
      <c r="E7" s="226">
        <v>2450</v>
      </c>
      <c r="F7" s="226">
        <v>2658</v>
      </c>
      <c r="G7" s="226">
        <v>2525</v>
      </c>
      <c r="H7" s="226">
        <v>950</v>
      </c>
      <c r="I7" s="226">
        <v>650</v>
      </c>
      <c r="J7" s="226">
        <v>2807</v>
      </c>
      <c r="K7" s="226">
        <f>1856+382</f>
        <v>2238</v>
      </c>
      <c r="L7" s="226">
        <v>2150</v>
      </c>
      <c r="M7" s="226">
        <v>2088</v>
      </c>
      <c r="N7" s="226">
        <f>SUM(B7:M7)</f>
        <v>26655</v>
      </c>
    </row>
    <row r="8" spans="1:14" ht="12.75">
      <c r="A8" s="162" t="s">
        <v>207</v>
      </c>
      <c r="B8" s="226"/>
      <c r="C8" s="226"/>
      <c r="D8" s="226">
        <v>28627</v>
      </c>
      <c r="E8" s="226">
        <v>12787</v>
      </c>
      <c r="F8" s="226">
        <f>2000+887+4</f>
        <v>2891</v>
      </c>
      <c r="G8" s="226">
        <f>550+887</f>
        <v>1437</v>
      </c>
      <c r="H8" s="226"/>
      <c r="I8" s="226"/>
      <c r="J8" s="226">
        <f>25650+887</f>
        <v>26537</v>
      </c>
      <c r="K8" s="226">
        <v>10087</v>
      </c>
      <c r="L8" s="226">
        <f>410+887</f>
        <v>1297</v>
      </c>
      <c r="M8" s="226">
        <v>7487</v>
      </c>
      <c r="N8" s="226">
        <f>SUM(D8:M8)</f>
        <v>91150</v>
      </c>
    </row>
    <row r="9" spans="1:14" ht="12.75">
      <c r="A9" s="162" t="s">
        <v>208</v>
      </c>
      <c r="B9" s="226"/>
      <c r="C9" s="226"/>
      <c r="D9" s="226">
        <v>6000</v>
      </c>
      <c r="E9" s="226">
        <v>2000</v>
      </c>
      <c r="F9" s="226">
        <v>400</v>
      </c>
      <c r="G9" s="226"/>
      <c r="H9" s="226"/>
      <c r="I9" s="226"/>
      <c r="J9" s="226">
        <v>7500</v>
      </c>
      <c r="K9" s="226">
        <v>1200</v>
      </c>
      <c r="L9" s="226">
        <v>300</v>
      </c>
      <c r="M9" s="226"/>
      <c r="N9" s="226">
        <f>SUM(B9:M9)</f>
        <v>17400</v>
      </c>
    </row>
    <row r="10" spans="1:16" ht="12.75">
      <c r="A10" s="162" t="s">
        <v>111</v>
      </c>
      <c r="B10" s="226">
        <v>780</v>
      </c>
      <c r="C10" s="226">
        <v>780</v>
      </c>
      <c r="D10" s="226">
        <v>780</v>
      </c>
      <c r="E10" s="226">
        <f>798+212</f>
        <v>1010</v>
      </c>
      <c r="F10" s="226">
        <f>798+212</f>
        <v>1010</v>
      </c>
      <c r="G10" s="226">
        <f>1338+212</f>
        <v>1550</v>
      </c>
      <c r="H10" s="226">
        <f>858+212</f>
        <v>1070</v>
      </c>
      <c r="I10" s="226">
        <f>738+212</f>
        <v>950</v>
      </c>
      <c r="J10" s="226">
        <f>838+212</f>
        <v>1050</v>
      </c>
      <c r="K10" s="226">
        <v>950</v>
      </c>
      <c r="L10" s="226">
        <v>870</v>
      </c>
      <c r="M10" s="226">
        <v>1364</v>
      </c>
      <c r="N10" s="226">
        <f>SUM(B10:M10)</f>
        <v>12164</v>
      </c>
      <c r="O10" s="219"/>
      <c r="P10" s="1"/>
    </row>
    <row r="11" spans="1:16" ht="12.75">
      <c r="A11" s="162" t="s">
        <v>209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>
        <f>SUM(B11:M11)</f>
        <v>0</v>
      </c>
      <c r="P11" s="1"/>
    </row>
    <row r="12" spans="1:14" ht="12.75">
      <c r="A12" s="162" t="s">
        <v>210</v>
      </c>
      <c r="B12" s="226">
        <v>24707</v>
      </c>
      <c r="C12" s="226">
        <v>24707</v>
      </c>
      <c r="D12" s="226">
        <v>24707</v>
      </c>
      <c r="E12" s="226">
        <v>24707</v>
      </c>
      <c r="F12" s="226">
        <v>24707</v>
      </c>
      <c r="G12" s="226">
        <v>24707</v>
      </c>
      <c r="H12" s="226">
        <v>24707</v>
      </c>
      <c r="I12" s="226">
        <v>24707</v>
      </c>
      <c r="J12" s="226">
        <v>24707</v>
      </c>
      <c r="K12" s="226">
        <v>24707</v>
      </c>
      <c r="L12" s="226">
        <v>24707</v>
      </c>
      <c r="M12" s="226">
        <v>24708</v>
      </c>
      <c r="N12" s="226">
        <f>SUM(B12:M12)</f>
        <v>296485</v>
      </c>
    </row>
    <row r="13" spans="1:14" ht="12.75">
      <c r="A13" s="162" t="s">
        <v>211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26">
        <f>SUM(B13:M13)</f>
        <v>0</v>
      </c>
    </row>
    <row r="14" spans="1:14" ht="12.75">
      <c r="A14" s="162" t="s">
        <v>212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</row>
    <row r="15" spans="1:16" ht="12.75">
      <c r="A15" s="162" t="s">
        <v>213</v>
      </c>
      <c r="B15" s="226"/>
      <c r="C15" s="226">
        <v>0</v>
      </c>
      <c r="D15" s="226">
        <v>0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>
        <v>0</v>
      </c>
      <c r="P15" s="226"/>
    </row>
    <row r="16" spans="1:14" ht="12.75">
      <c r="A16" s="162" t="s">
        <v>230</v>
      </c>
      <c r="B16" s="226">
        <v>2750</v>
      </c>
      <c r="C16" s="226">
        <v>2750</v>
      </c>
      <c r="D16" s="226">
        <v>2750</v>
      </c>
      <c r="E16" s="226">
        <v>2750</v>
      </c>
      <c r="F16" s="226">
        <v>2750</v>
      </c>
      <c r="G16" s="226">
        <v>2750</v>
      </c>
      <c r="H16" s="226">
        <v>2750</v>
      </c>
      <c r="I16" s="226">
        <v>2750</v>
      </c>
      <c r="J16" s="226">
        <v>2750</v>
      </c>
      <c r="K16" s="226">
        <v>2750</v>
      </c>
      <c r="L16" s="226">
        <v>2750</v>
      </c>
      <c r="M16" s="226">
        <v>2754</v>
      </c>
      <c r="N16" s="226">
        <f>SUM(B16:M16)</f>
        <v>33004</v>
      </c>
    </row>
    <row r="17" spans="1:14" ht="12.75">
      <c r="A17" s="162" t="s">
        <v>231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</row>
    <row r="18" spans="1:14" ht="12.75">
      <c r="A18" s="186" t="s">
        <v>214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</row>
    <row r="19" spans="1:14" ht="12.75">
      <c r="A19" s="186" t="s">
        <v>215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>
        <f>SUM(B19:M19)</f>
        <v>0</v>
      </c>
    </row>
    <row r="20" spans="1:14" ht="12.75">
      <c r="A20" s="186" t="s">
        <v>216</v>
      </c>
      <c r="B20" s="227">
        <v>9341</v>
      </c>
      <c r="C20" s="227">
        <v>7378</v>
      </c>
      <c r="D20" s="227"/>
      <c r="E20" s="227">
        <v>6459</v>
      </c>
      <c r="F20" s="227">
        <v>12153</v>
      </c>
      <c r="G20" s="227">
        <v>47765</v>
      </c>
      <c r="H20" s="227">
        <v>24757</v>
      </c>
      <c r="I20" s="227">
        <v>19843</v>
      </c>
      <c r="J20" s="227"/>
      <c r="K20" s="227"/>
      <c r="L20" s="227">
        <v>6771</v>
      </c>
      <c r="M20" s="227">
        <v>426</v>
      </c>
      <c r="N20" s="227">
        <f>SUM(B20:M20)</f>
        <v>134893</v>
      </c>
    </row>
    <row r="21" spans="1:14" ht="13.5" thickBot="1">
      <c r="A21" s="220" t="s">
        <v>89</v>
      </c>
      <c r="B21" s="228">
        <f>SUM(B7:B20)</f>
        <v>40355</v>
      </c>
      <c r="C21" s="228">
        <f>SUM(C7:C20)</f>
        <v>38313</v>
      </c>
      <c r="D21" s="228">
        <f>SUM(D7:D18)</f>
        <v>65528</v>
      </c>
      <c r="E21" s="228">
        <f>SUM(E7:E20)</f>
        <v>52163</v>
      </c>
      <c r="F21" s="228">
        <f>SUM(F7:F20)</f>
        <v>46569</v>
      </c>
      <c r="G21" s="228">
        <f>SUM(G7:G20)</f>
        <v>80734</v>
      </c>
      <c r="H21" s="228">
        <f>SUM(H7:H20)</f>
        <v>54234</v>
      </c>
      <c r="I21" s="228">
        <f>SUM(I7:I20)</f>
        <v>48900</v>
      </c>
      <c r="J21" s="228">
        <f>SUM(J7:J19)</f>
        <v>65351</v>
      </c>
      <c r="K21" s="228">
        <f>SUM(K7:K20)</f>
        <v>41932</v>
      </c>
      <c r="L21" s="228">
        <f>SUM(L7:L20)</f>
        <v>38845</v>
      </c>
      <c r="M21" s="228">
        <f>SUM(M7:M20)</f>
        <v>38827</v>
      </c>
      <c r="N21" s="228">
        <f>SUM(N20,N19:R19,N17,N18,N16,N15,N14,N13,N12,N11,N10,N9,N8,N7)</f>
        <v>611751</v>
      </c>
    </row>
    <row r="22" spans="1:14" ht="12.75">
      <c r="A22" s="221" t="s">
        <v>217</v>
      </c>
      <c r="B22" s="224" t="s">
        <v>194</v>
      </c>
      <c r="C22" s="224" t="s">
        <v>195</v>
      </c>
      <c r="D22" s="224" t="s">
        <v>196</v>
      </c>
      <c r="E22" s="224" t="s">
        <v>197</v>
      </c>
      <c r="F22" s="224" t="s">
        <v>198</v>
      </c>
      <c r="G22" s="224" t="s">
        <v>199</v>
      </c>
      <c r="H22" s="224" t="s">
        <v>200</v>
      </c>
      <c r="I22" s="224" t="s">
        <v>201</v>
      </c>
      <c r="J22" s="224" t="s">
        <v>202</v>
      </c>
      <c r="K22" s="224" t="s">
        <v>203</v>
      </c>
      <c r="L22" s="224" t="s">
        <v>204</v>
      </c>
      <c r="M22" s="224" t="s">
        <v>205</v>
      </c>
      <c r="N22" s="224" t="s">
        <v>89</v>
      </c>
    </row>
    <row r="23" spans="1:14" ht="12.75">
      <c r="A23" s="218"/>
      <c r="B23" s="225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</row>
    <row r="24" spans="1:16" ht="12.75">
      <c r="A24" s="162" t="s">
        <v>218</v>
      </c>
      <c r="B24" s="226">
        <v>20846</v>
      </c>
      <c r="C24" s="226">
        <v>20032</v>
      </c>
      <c r="D24" s="226">
        <v>20032</v>
      </c>
      <c r="E24" s="226">
        <v>20032</v>
      </c>
      <c r="F24" s="226">
        <v>21608</v>
      </c>
      <c r="G24" s="226">
        <v>20108</v>
      </c>
      <c r="H24" s="226">
        <v>20108</v>
      </c>
      <c r="I24" s="226">
        <v>20108</v>
      </c>
      <c r="J24" s="226">
        <v>20759</v>
      </c>
      <c r="K24" s="226">
        <v>20108</v>
      </c>
      <c r="L24" s="226">
        <v>20108</v>
      </c>
      <c r="M24" s="226">
        <v>20108</v>
      </c>
      <c r="N24" s="226">
        <f>SUM(B24:M24)</f>
        <v>243957</v>
      </c>
      <c r="P24" s="1"/>
    </row>
    <row r="25" spans="1:16" ht="12.75">
      <c r="A25" s="162" t="s">
        <v>219</v>
      </c>
      <c r="B25" s="226">
        <v>4018</v>
      </c>
      <c r="C25" s="226">
        <v>3840</v>
      </c>
      <c r="D25" s="226">
        <v>3840</v>
      </c>
      <c r="E25" s="226">
        <v>3840</v>
      </c>
      <c r="F25" s="226">
        <v>4145</v>
      </c>
      <c r="G25" s="226">
        <v>3935</v>
      </c>
      <c r="H25" s="226">
        <v>3935</v>
      </c>
      <c r="I25" s="226">
        <v>3935</v>
      </c>
      <c r="J25" s="226">
        <v>4030</v>
      </c>
      <c r="K25" s="226">
        <v>3935</v>
      </c>
      <c r="L25" s="226">
        <v>3935</v>
      </c>
      <c r="M25" s="226">
        <v>3935</v>
      </c>
      <c r="N25" s="226">
        <f>SUM(B25:M25)</f>
        <v>47323</v>
      </c>
      <c r="P25" s="1"/>
    </row>
    <row r="26" spans="1:16" ht="12.75">
      <c r="A26" s="162" t="s">
        <v>220</v>
      </c>
      <c r="B26" s="226">
        <v>11400</v>
      </c>
      <c r="C26" s="226">
        <v>11350</v>
      </c>
      <c r="D26" s="226">
        <v>15600</v>
      </c>
      <c r="E26" s="226">
        <v>12650</v>
      </c>
      <c r="F26" s="226">
        <v>16660</v>
      </c>
      <c r="G26" s="226">
        <v>7500</v>
      </c>
      <c r="H26" s="226">
        <v>6500</v>
      </c>
      <c r="I26" s="226">
        <v>7475</v>
      </c>
      <c r="J26" s="226">
        <v>14303</v>
      </c>
      <c r="K26" s="226">
        <v>11800</v>
      </c>
      <c r="L26" s="226">
        <v>11000</v>
      </c>
      <c r="M26" s="226">
        <v>10500</v>
      </c>
      <c r="N26" s="226">
        <f>SUM(B26:M26)</f>
        <v>136738</v>
      </c>
      <c r="O26" s="219"/>
      <c r="P26" s="1"/>
    </row>
    <row r="27" spans="1:16" ht="12.75">
      <c r="A27" s="162" t="s">
        <v>221</v>
      </c>
      <c r="B27" s="226">
        <v>1391</v>
      </c>
      <c r="C27" s="226">
        <v>1391</v>
      </c>
      <c r="D27" s="226">
        <v>1391</v>
      </c>
      <c r="E27" s="226">
        <v>1391</v>
      </c>
      <c r="F27" s="226">
        <v>1391</v>
      </c>
      <c r="G27" s="226">
        <v>1391</v>
      </c>
      <c r="H27" s="226">
        <v>1391</v>
      </c>
      <c r="I27" s="226">
        <v>1391</v>
      </c>
      <c r="J27" s="226">
        <v>1391</v>
      </c>
      <c r="K27" s="226">
        <v>1391</v>
      </c>
      <c r="L27" s="226">
        <v>1390</v>
      </c>
      <c r="M27" s="226">
        <v>1390</v>
      </c>
      <c r="N27" s="226">
        <f>SUM(B27:M27)</f>
        <v>16690</v>
      </c>
      <c r="P27" s="1"/>
    </row>
    <row r="28" spans="1:16" ht="12.75">
      <c r="A28" s="162" t="s">
        <v>222</v>
      </c>
      <c r="B28" s="226">
        <v>1700</v>
      </c>
      <c r="C28" s="226">
        <v>1700</v>
      </c>
      <c r="D28" s="226">
        <v>1700</v>
      </c>
      <c r="E28" s="226">
        <v>1400</v>
      </c>
      <c r="F28" s="226">
        <v>1365</v>
      </c>
      <c r="G28" s="226">
        <v>1300</v>
      </c>
      <c r="H28" s="226">
        <v>800</v>
      </c>
      <c r="I28" s="226">
        <v>800</v>
      </c>
      <c r="J28" s="226">
        <v>2580</v>
      </c>
      <c r="K28" s="226">
        <v>2149</v>
      </c>
      <c r="L28" s="226">
        <v>2412</v>
      </c>
      <c r="M28" s="226">
        <v>2894</v>
      </c>
      <c r="N28" s="226">
        <f>SUM(B28:M28)</f>
        <v>20800</v>
      </c>
      <c r="P28" s="1"/>
    </row>
    <row r="29" spans="1:16" ht="12.75">
      <c r="A29" s="162" t="s">
        <v>232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>
        <f>SUM(C29:M29)</f>
        <v>0</v>
      </c>
      <c r="P29" s="1"/>
    </row>
    <row r="30" spans="1:16" ht="12.75">
      <c r="A30" s="162" t="s">
        <v>223</v>
      </c>
      <c r="B30" s="226">
        <v>1000</v>
      </c>
      <c r="C30" s="226"/>
      <c r="D30" s="226"/>
      <c r="E30" s="226"/>
      <c r="F30" s="226">
        <v>1000</v>
      </c>
      <c r="G30" s="226">
        <v>45000</v>
      </c>
      <c r="H30" s="226">
        <v>20000</v>
      </c>
      <c r="I30" s="226">
        <v>15000</v>
      </c>
      <c r="J30" s="226"/>
      <c r="K30" s="226"/>
      <c r="L30" s="226"/>
      <c r="M30" s="226"/>
      <c r="N30" s="226">
        <f>SUM(B30:M30)</f>
        <v>82000</v>
      </c>
      <c r="P30" s="1"/>
    </row>
    <row r="31" spans="1:16" ht="12.75">
      <c r="A31" s="162" t="s">
        <v>224</v>
      </c>
      <c r="B31" s="226"/>
      <c r="C31" s="226"/>
      <c r="D31" s="226"/>
      <c r="E31" s="226">
        <v>12850</v>
      </c>
      <c r="F31" s="226">
        <v>400</v>
      </c>
      <c r="G31" s="226">
        <v>1500</v>
      </c>
      <c r="H31" s="226">
        <v>1500</v>
      </c>
      <c r="I31" s="226">
        <v>191</v>
      </c>
      <c r="J31" s="226"/>
      <c r="K31" s="226"/>
      <c r="L31" s="226"/>
      <c r="M31" s="226"/>
      <c r="N31" s="226">
        <f>SUM(B31:M31)</f>
        <v>16441</v>
      </c>
      <c r="P31" s="1"/>
    </row>
    <row r="32" spans="1:14" ht="12.75">
      <c r="A32" s="162" t="s">
        <v>225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>
        <f>SUM(B32:M32)</f>
        <v>0</v>
      </c>
    </row>
    <row r="33" spans="1:14" ht="12.75">
      <c r="A33" s="162" t="s">
        <v>226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>
        <f>SUM(B33:M33)</f>
        <v>0</v>
      </c>
    </row>
    <row r="34" spans="1:14" ht="12.75">
      <c r="A34" s="162" t="s">
        <v>227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>
        <f>SUM(B34:M34)</f>
        <v>0</v>
      </c>
    </row>
    <row r="35" spans="1:15" ht="12.75">
      <c r="A35" s="186" t="s">
        <v>233</v>
      </c>
      <c r="B35" s="227"/>
      <c r="C35" s="227"/>
      <c r="D35" s="227">
        <v>22965</v>
      </c>
      <c r="E35" s="227"/>
      <c r="F35" s="227"/>
      <c r="G35" s="227"/>
      <c r="H35" s="227"/>
      <c r="I35" s="227"/>
      <c r="J35" s="227">
        <v>22288</v>
      </c>
      <c r="K35" s="227">
        <v>2549</v>
      </c>
      <c r="L35" s="227"/>
      <c r="M35" s="227"/>
      <c r="N35" s="226">
        <f>SUM(C35:M35)</f>
        <v>47802</v>
      </c>
      <c r="O35" s="223"/>
    </row>
    <row r="36" spans="1:14" s="222" customFormat="1" ht="13.5" thickBot="1">
      <c r="A36" s="220" t="s">
        <v>89</v>
      </c>
      <c r="B36" s="228">
        <f aca="true" t="shared" si="0" ref="B36:G36">SUM(B24:B35)</f>
        <v>40355</v>
      </c>
      <c r="C36" s="228">
        <f t="shared" si="0"/>
        <v>38313</v>
      </c>
      <c r="D36" s="228">
        <f t="shared" si="0"/>
        <v>65528</v>
      </c>
      <c r="E36" s="228">
        <f t="shared" si="0"/>
        <v>52163</v>
      </c>
      <c r="F36" s="228">
        <f t="shared" si="0"/>
        <v>46569</v>
      </c>
      <c r="G36" s="228">
        <f t="shared" si="0"/>
        <v>80734</v>
      </c>
      <c r="H36" s="228">
        <f>SUM(H24:H32)</f>
        <v>54234</v>
      </c>
      <c r="I36" s="228">
        <f>SUM(I24:I32)</f>
        <v>48900</v>
      </c>
      <c r="J36" s="228">
        <f>SUM(J23:J35)</f>
        <v>65351</v>
      </c>
      <c r="K36" s="228">
        <f>SUM(K23:K35)</f>
        <v>41932</v>
      </c>
      <c r="L36" s="228">
        <f>SUM(L24:L32)</f>
        <v>38845</v>
      </c>
      <c r="M36" s="228">
        <f>SUM(M24:M34)</f>
        <v>38827</v>
      </c>
      <c r="N36" s="228">
        <f>SUM(N24:N35)</f>
        <v>611751</v>
      </c>
    </row>
    <row r="40" spans="8:24" ht="12.75">
      <c r="H40" s="230"/>
      <c r="I40" s="230"/>
      <c r="J40" s="230"/>
      <c r="K40" s="230"/>
      <c r="L40" s="230"/>
      <c r="M40" s="230"/>
      <c r="N40" s="230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8:24" ht="12.75">
      <c r="H41" s="230"/>
      <c r="I41" s="230"/>
      <c r="J41" s="230"/>
      <c r="K41" s="230"/>
      <c r="L41" s="230"/>
      <c r="M41" s="230"/>
      <c r="N41" s="230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8:24" ht="12.75">
      <c r="H42" s="230"/>
      <c r="I42" s="230"/>
      <c r="J42" s="230"/>
      <c r="K42" s="230"/>
      <c r="L42" s="230"/>
      <c r="M42" s="230"/>
      <c r="N42" s="230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8:24" ht="12.75">
      <c r="H43" s="230"/>
      <c r="I43" s="230"/>
      <c r="J43" s="230"/>
      <c r="K43" s="230"/>
      <c r="L43" s="230"/>
      <c r="M43" s="230"/>
      <c r="N43" s="230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8:24" ht="12.75">
      <c r="H44" s="230"/>
      <c r="I44" s="230"/>
      <c r="J44" s="230"/>
      <c r="K44" s="230"/>
      <c r="L44" s="230"/>
      <c r="M44" s="230"/>
      <c r="N44" s="230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8:24" ht="12.75">
      <c r="H45" s="230"/>
      <c r="I45" s="230"/>
      <c r="J45" s="230"/>
      <c r="K45" s="230"/>
      <c r="L45" s="230"/>
      <c r="M45" s="230"/>
      <c r="N45" s="230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8:24" ht="12.75">
      <c r="H46" s="230"/>
      <c r="I46" s="230"/>
      <c r="J46" s="230"/>
      <c r="K46" s="230"/>
      <c r="L46" s="230"/>
      <c r="M46" s="230"/>
      <c r="N46" s="230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8:24" ht="12.75">
      <c r="H47" s="230"/>
      <c r="I47" s="230"/>
      <c r="J47" s="230"/>
      <c r="K47" s="230"/>
      <c r="L47" s="230"/>
      <c r="M47" s="230"/>
      <c r="N47" s="230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8:24" ht="12.75">
      <c r="H48" s="230"/>
      <c r="I48" s="230"/>
      <c r="J48" s="230"/>
      <c r="K48" s="230"/>
      <c r="L48" s="230"/>
      <c r="M48" s="230"/>
      <c r="N48" s="230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8:24" ht="12.75">
      <c r="H49" s="230"/>
      <c r="I49" s="230"/>
      <c r="J49" s="230"/>
      <c r="K49" s="230"/>
      <c r="L49" s="230"/>
      <c r="M49" s="230"/>
      <c r="N49" s="230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8:24" ht="12.75">
      <c r="H50" s="230"/>
      <c r="I50" s="230"/>
      <c r="J50" s="230"/>
      <c r="K50" s="230"/>
      <c r="L50" s="230"/>
      <c r="M50" s="230"/>
      <c r="N50" s="230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8:24" ht="12.75">
      <c r="H51" s="230"/>
      <c r="I51" s="230"/>
      <c r="J51" s="230"/>
      <c r="K51" s="230"/>
      <c r="L51" s="230"/>
      <c r="M51" s="230"/>
      <c r="N51" s="230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8:24" ht="12.75">
      <c r="H52" s="230"/>
      <c r="I52" s="230"/>
      <c r="J52" s="230"/>
      <c r="K52" s="230"/>
      <c r="L52" s="230"/>
      <c r="M52" s="230"/>
      <c r="N52" s="230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8:24" ht="12.75">
      <c r="H53" s="230"/>
      <c r="I53" s="230"/>
      <c r="J53" s="230"/>
      <c r="K53" s="230"/>
      <c r="L53" s="230"/>
      <c r="M53" s="230"/>
      <c r="N53" s="230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">
    <mergeCell ref="A1:L3"/>
    <mergeCell ref="M1:N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User_13</dc:creator>
  <cp:keywords/>
  <dc:description/>
  <cp:lastModifiedBy>Titkar</cp:lastModifiedBy>
  <cp:lastPrinted>2018-10-31T07:38:39Z</cp:lastPrinted>
  <dcterms:created xsi:type="dcterms:W3CDTF">2004-02-16T13:35:44Z</dcterms:created>
  <dcterms:modified xsi:type="dcterms:W3CDTF">2018-10-31T12:57:19Z</dcterms:modified>
  <cp:category/>
  <cp:version/>
  <cp:contentType/>
  <cp:contentStatus/>
</cp:coreProperties>
</file>