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12" activeTab="1"/>
  </bookViews>
  <sheets>
    <sheet name="1. melléklet" sheetId="1" r:id="rId1"/>
    <sheet name="2. m" sheetId="2" r:id="rId2"/>
    <sheet name="3. m" sheetId="3" r:id="rId3"/>
    <sheet name="4. m" sheetId="4" r:id="rId4"/>
    <sheet name="5-1. m" sheetId="5" r:id="rId5"/>
    <sheet name="5-2. m" sheetId="6" r:id="rId6"/>
    <sheet name="6. m" sheetId="7" r:id="rId7"/>
    <sheet name="7. m" sheetId="8" r:id="rId8"/>
    <sheet name="8. m" sheetId="9" r:id="rId9"/>
    <sheet name="9. m" sheetId="10" r:id="rId10"/>
    <sheet name="10. m" sheetId="11" r:id="rId11"/>
  </sheets>
  <externalReferences>
    <externalReference r:id="rId14"/>
  </externalReferences>
  <definedNames>
    <definedName name="_xlnm.Print_Titles" localSheetId="1">'2. m'!$1:$4</definedName>
    <definedName name="_xlnm.Print_Titles" localSheetId="2">'3. m'!$1:$4</definedName>
    <definedName name="_xlnm.Print_Titles" localSheetId="6">'6. m'!$2:$7</definedName>
    <definedName name="_xlnm.Print_Area" localSheetId="1">'2. m'!$A$1:$E$138</definedName>
    <definedName name="_xlnm.Print_Area" localSheetId="2">'3. m'!$A$1:$Q$57</definedName>
    <definedName name="_xlnm.Print_Area" localSheetId="6">'6. m'!$A$1:$C$53</definedName>
    <definedName name="_xlnm.Print_Area" localSheetId="7">'7. m'!$A$1:$H$22</definedName>
    <definedName name="_xlnm.Print_Area" localSheetId="8">'8. m'!$A$1:$N$36</definedName>
  </definedNames>
  <calcPr fullCalcOnLoad="1"/>
</workbook>
</file>

<file path=xl/sharedStrings.xml><?xml version="1.0" encoding="utf-8"?>
<sst xmlns="http://schemas.openxmlformats.org/spreadsheetml/2006/main" count="674" uniqueCount="403">
  <si>
    <t>Bevételi források</t>
  </si>
  <si>
    <t>I. Működési bevételek</t>
  </si>
  <si>
    <t>1./ Működési bevételek</t>
  </si>
  <si>
    <t xml:space="preserve">     - Munkahelyi vendéglátás</t>
  </si>
  <si>
    <t xml:space="preserve">     - Gondozási Központ</t>
  </si>
  <si>
    <t>2./ Önkormányzatok sajátos működési bevételei</t>
  </si>
  <si>
    <t xml:space="preserve">     - Építményadó</t>
  </si>
  <si>
    <t xml:space="preserve">     - Iparűzési adó</t>
  </si>
  <si>
    <t xml:space="preserve">     Átengedett központi adók</t>
  </si>
  <si>
    <t>II. Támogatások</t>
  </si>
  <si>
    <t>Támogatások összesen:</t>
  </si>
  <si>
    <t>IV. Véglegesen átvett pénzeszközök</t>
  </si>
  <si>
    <t>BEVÉTELEK ÖSSZESEN:</t>
  </si>
  <si>
    <t>Ezer Ft-ban</t>
  </si>
  <si>
    <t xml:space="preserve">1. sz. melléklet            1. oldal </t>
  </si>
  <si>
    <t xml:space="preserve">1. sz. melléklet            2. oldal </t>
  </si>
  <si>
    <t>MŰKÖDÉSI ÉS SAJÁTOS BEVÉTELEK ÖSSZESEN:</t>
  </si>
  <si>
    <t xml:space="preserve">                              Működési  bevételek összsen:</t>
  </si>
  <si>
    <t xml:space="preserve"> </t>
  </si>
  <si>
    <t xml:space="preserve">  </t>
  </si>
  <si>
    <t>Felhalmozási és tőkejellegű bev. Összesen:</t>
  </si>
  <si>
    <t xml:space="preserve">      - Gépjárműadó</t>
  </si>
  <si>
    <t>Felhalmozási és tőkejellegű bevételek</t>
  </si>
  <si>
    <r>
      <t xml:space="preserve">         </t>
    </r>
    <r>
      <rPr>
        <b/>
        <sz val="10"/>
        <rFont val="Arial CE"/>
        <family val="2"/>
      </rPr>
      <t>Sajátos, egyéb sajátos bevételek összesen:</t>
    </r>
  </si>
  <si>
    <t>Költségvetési bevételek összesen:</t>
  </si>
  <si>
    <t>V. Finanszírozási bevételek (hiány)</t>
  </si>
  <si>
    <t>Végelegesen átvett pénzeszközök:</t>
  </si>
  <si>
    <t xml:space="preserve">   - működési célú hiány</t>
  </si>
  <si>
    <t xml:space="preserve">   - likviditási hitelfelvét</t>
  </si>
  <si>
    <t>Kiadások címenként</t>
  </si>
  <si>
    <t>I. Működési kiadások</t>
  </si>
  <si>
    <t>1./ Személyi juttatások</t>
  </si>
  <si>
    <t>Személyi juttatások összesen</t>
  </si>
  <si>
    <t>2./ Munkaadókat terhelő járulékok</t>
  </si>
  <si>
    <t>Munkaadókat terhelő járulékok összesen</t>
  </si>
  <si>
    <t>3./ Dologi kiadások</t>
  </si>
  <si>
    <t>2. sz. melléklet            2. oldal                    Ezer Ft-ban</t>
  </si>
  <si>
    <t>Dologi kiadások összesen:</t>
  </si>
  <si>
    <t>MŰKÖDÉSI KIADÁSOK ÖSSZESEN</t>
  </si>
  <si>
    <t>Pénzeszköz átadás egyéb támogatás összesen:</t>
  </si>
  <si>
    <t xml:space="preserve">Költségvetési kiadások összesen: </t>
  </si>
  <si>
    <t>V.Finanszírozási kiadások</t>
  </si>
  <si>
    <t>Finanszírozási kiadások összesen:</t>
  </si>
  <si>
    <t>KIADÁSOK ezer Ft-ban</t>
  </si>
  <si>
    <t>BEVÉTELEK ezer Ft-ban</t>
  </si>
  <si>
    <t>Szakfeladatok</t>
  </si>
  <si>
    <t>Személyi juttat.</t>
  </si>
  <si>
    <t>Járulékok</t>
  </si>
  <si>
    <t>Dologi kia.</t>
  </si>
  <si>
    <t>Felh. célú pe. át.</t>
  </si>
  <si>
    <t>Felhalm.</t>
  </si>
  <si>
    <t>Szoc.ell. átadott pe.</t>
  </si>
  <si>
    <t>Kiadások összesen</t>
  </si>
  <si>
    <t>Sajátos bevételek</t>
  </si>
  <si>
    <t>Felhalmo-  zás</t>
  </si>
  <si>
    <t>Költségv.tám. és átv. pe.</t>
  </si>
  <si>
    <t>Bevételek összesen</t>
  </si>
  <si>
    <t>Óv. Int. étkeztetés</t>
  </si>
  <si>
    <t>Óvoda SNI</t>
  </si>
  <si>
    <t>Óvoda Összesen</t>
  </si>
  <si>
    <t>Házi segítségnyújt.</t>
  </si>
  <si>
    <t>Családsegítő szolg.</t>
  </si>
  <si>
    <t>Szociális étkeztetés</t>
  </si>
  <si>
    <t>Gond. Közp. Össz.</t>
  </si>
  <si>
    <t>Felh. célú pe. áta.</t>
  </si>
  <si>
    <t>Számvit,könyvv.tev.</t>
  </si>
  <si>
    <t>Önkormányzati jogalk</t>
  </si>
  <si>
    <t>Önk.többc.kt.ig.tev.</t>
  </si>
  <si>
    <t>Adó illeték kisz.besz.</t>
  </si>
  <si>
    <t>Kiemelt állami rendezv.</t>
  </si>
  <si>
    <t>Háziorvosi ügyeleti ellátás</t>
  </si>
  <si>
    <t>Csal. és nővédelmi eü</t>
  </si>
  <si>
    <t>Ifjúsági eü.gond.</t>
  </si>
  <si>
    <t>Köztemetés</t>
  </si>
  <si>
    <t>Zöldterület kezelés</t>
  </si>
  <si>
    <t>Város- községgazd.</t>
  </si>
  <si>
    <t>Közvilágítás</t>
  </si>
  <si>
    <t>Munkahelyi étk.:</t>
  </si>
  <si>
    <t>Szakfeladatok összesen:</t>
  </si>
  <si>
    <t>2133 Sződliget, Szt. István u. 34-36.</t>
  </si>
  <si>
    <t>Tel.: 27/590-095; Tel./fax: 27/ 590-236</t>
  </si>
  <si>
    <t>E-mail: polgarmester@szodliget.hu</t>
  </si>
  <si>
    <t>Támogatás értékű működési célú pénzeszközátadás,</t>
  </si>
  <si>
    <t>egyéb támogatás</t>
  </si>
  <si>
    <t>Ügyeleti szolgálat községek</t>
  </si>
  <si>
    <t>Ügyeleti szolg.Sződliget önk.rész</t>
  </si>
  <si>
    <t>Iskolaegészségügy /gyermekorvosnak/</t>
  </si>
  <si>
    <t>Speciális iskolába járó tanulók tám.</t>
  </si>
  <si>
    <t>Összesen:</t>
  </si>
  <si>
    <t>Felhalmozási célú pénzeszköz átadás, egyéb támogatás</t>
  </si>
  <si>
    <t>ezer Ft-ban</t>
  </si>
  <si>
    <t>Felhalmozási célú pnzeszközátadás összesen:</t>
  </si>
  <si>
    <t>Köztisztviselők szoc.ellátás</t>
  </si>
  <si>
    <t xml:space="preserve">        ÖSSZESEN:</t>
  </si>
  <si>
    <t>B E V É T E L E K</t>
  </si>
  <si>
    <t>K I A D Á S O K</t>
  </si>
  <si>
    <t>Megnevezés</t>
  </si>
  <si>
    <t>Működési célú bevétel</t>
  </si>
  <si>
    <t>Felhalmozási célú bevétel</t>
  </si>
  <si>
    <t>Együtt</t>
  </si>
  <si>
    <t>Működési célú kiadás</t>
  </si>
  <si>
    <t>Felhalmozási célú kiadás</t>
  </si>
  <si>
    <t>Intézményi műk. bevét.</t>
  </si>
  <si>
    <t>Helyi adó</t>
  </si>
  <si>
    <t>Munkaadói járulék</t>
  </si>
  <si>
    <t>Átengedett központi adók</t>
  </si>
  <si>
    <t>Egészségügyi hj.</t>
  </si>
  <si>
    <t>Egyéb sajátos bev.</t>
  </si>
  <si>
    <t>Normatív hozzájárulások</t>
  </si>
  <si>
    <t>Táppénz hj., START kártyával ren. utáni jár.</t>
  </si>
  <si>
    <t>Központosított előirányzatok</t>
  </si>
  <si>
    <t>Dologi kiadások</t>
  </si>
  <si>
    <t>Normatív kötött felhaszn. Támogatás</t>
  </si>
  <si>
    <t>Támogatás értékű működési célú kiad.</t>
  </si>
  <si>
    <t>Fejlesztési célú bevétel</t>
  </si>
  <si>
    <t>Társ.szoc.p.juttatás</t>
  </si>
  <si>
    <t>Beruházási kiad.</t>
  </si>
  <si>
    <t>Támogatásértékű műk. bev.</t>
  </si>
  <si>
    <t>Felújítási kiadások</t>
  </si>
  <si>
    <t>Támogatásértékű felh. bev.</t>
  </si>
  <si>
    <t>Költségvetési kiadások összesen:</t>
  </si>
  <si>
    <t>Általános és céltartalék</t>
  </si>
  <si>
    <t>Finanszírozási bevételek összesen:</t>
  </si>
  <si>
    <t>Finansz.kiad.összesen:</t>
  </si>
  <si>
    <t>Bevételek összesen:</t>
  </si>
  <si>
    <t>Kiadások összesen:</t>
  </si>
  <si>
    <t>Működési bevételek</t>
  </si>
  <si>
    <t>Önkormányzat összesen:</t>
  </si>
  <si>
    <t xml:space="preserve">     - Helyi Önkormányzat</t>
  </si>
  <si>
    <t xml:space="preserve">       -Működési célú pénzeszközátadás Önkormányzat</t>
  </si>
  <si>
    <t>III. Pénzeszközátadás, egyéb támogatás</t>
  </si>
  <si>
    <t>II.TARTALÉKOK:</t>
  </si>
  <si>
    <t xml:space="preserve">     - Általános tartalék</t>
  </si>
  <si>
    <t xml:space="preserve">     - Céltartalék</t>
  </si>
  <si>
    <t>Beruhá-zási cél-tartalék</t>
  </si>
  <si>
    <t>Általános tartalék</t>
  </si>
  <si>
    <t>Intéz-ményi finanszí-rozás</t>
  </si>
  <si>
    <t>4. sz. melléklet</t>
  </si>
  <si>
    <t>Beruh. céltarta-lék</t>
  </si>
  <si>
    <t xml:space="preserve">      Önkormányzat egyéb sajátos bevételei</t>
  </si>
  <si>
    <t>2.sz.melléklet III.pontjának részetezése</t>
  </si>
  <si>
    <t>5. sz. melléklet                        2. oldal</t>
  </si>
  <si>
    <t>5. sz. melléklet                                1. oldal</t>
  </si>
  <si>
    <t>Általános  tartalék</t>
  </si>
  <si>
    <t>7 számú melléklet                         e/Ft-ban</t>
  </si>
  <si>
    <t>Működési célú külső fin.hitelfelvét</t>
  </si>
  <si>
    <t>Fejlesztési célú külső fin.hitelfelvét</t>
  </si>
  <si>
    <t>Nem lakóingatlan bérbead.</t>
  </si>
  <si>
    <t>Felügy.alá tart.kv-i szervnek foly.műk.támogatás</t>
  </si>
  <si>
    <t>Kv-i szerveknek támogatás, pe.átad</t>
  </si>
  <si>
    <t>Pénzma-radvány igénybe-vét</t>
  </si>
  <si>
    <t>Ár-és belvízvédelem</t>
  </si>
  <si>
    <t>Építményüzemeltetés</t>
  </si>
  <si>
    <t>Műk.maradv.</t>
  </si>
  <si>
    <t>Könyvtári szolgáltatások</t>
  </si>
  <si>
    <t>Közutak üzemeltetése</t>
  </si>
  <si>
    <t>Felhal.maradv.</t>
  </si>
  <si>
    <t>Óvodai nev., szakm. f.</t>
  </si>
  <si>
    <t>Óvodai nev., mük. f.</t>
  </si>
  <si>
    <t>Felhal-mozás</t>
  </si>
  <si>
    <t>Sződligeti Hivatal össz:</t>
  </si>
  <si>
    <t>Vácrátóti Hivatal össz:</t>
  </si>
  <si>
    <t>Önk. funk. nem sor. bev.</t>
  </si>
  <si>
    <t>Egyéb kiadói tev.</t>
  </si>
  <si>
    <t>Önk vagyonnal való gazd</t>
  </si>
  <si>
    <t>Közp-i ktsgv-i befiz.</t>
  </si>
  <si>
    <t>Önk elsz. közp. ktsgvet</t>
  </si>
  <si>
    <t>TB-től átvett pe.</t>
  </si>
  <si>
    <t>Egyéb szociális pénzbeli és term-beli ellátás</t>
  </si>
  <si>
    <t>Munkanélküli aktív korúak ellátása</t>
  </si>
  <si>
    <t>Gyermekvédelmi pénzbeli és term-beli ellátások</t>
  </si>
  <si>
    <t>Civil szerv.program tám</t>
  </si>
  <si>
    <t>Hosszabb időtartamú foglalkoztatás</t>
  </si>
  <si>
    <t>Közműv- közösségi és társ-i részvét fejlesztése</t>
  </si>
  <si>
    <t>Köztemető fenntartás és működtetés</t>
  </si>
  <si>
    <t>Központi ktsgvetés támogatás</t>
  </si>
  <si>
    <t>Rovat száma</t>
  </si>
  <si>
    <t>K1</t>
  </si>
  <si>
    <t>K2</t>
  </si>
  <si>
    <t>K3</t>
  </si>
  <si>
    <t>K4</t>
  </si>
  <si>
    <t>K5</t>
  </si>
  <si>
    <t>K506</t>
  </si>
  <si>
    <t xml:space="preserve"> Központi költségvetésből kapott támogatás</t>
  </si>
  <si>
    <t>Települési önkorm.működésének  támogatása</t>
  </si>
  <si>
    <t>Települési önkorm.egyes köznevelési feladatainka támogatása</t>
  </si>
  <si>
    <t>Települési önkormányzatok kulturális feledatainak támogatása</t>
  </si>
  <si>
    <t xml:space="preserve">    - Működési célú pénzeszköz átvétel önkormányzattól </t>
  </si>
  <si>
    <t xml:space="preserve">    - Működési célú pénzeszköz átvétel  TB-től</t>
  </si>
  <si>
    <t xml:space="preserve">   - felhalmozási  hitelfelvét</t>
  </si>
  <si>
    <t>Költségvetési hiány belső finanszírozása</t>
  </si>
  <si>
    <t>Költségvetési hiány külső finanszírozása</t>
  </si>
  <si>
    <t xml:space="preserve">     - Közös Önkormányzati Hivatal</t>
  </si>
  <si>
    <t>Műk. maradv.</t>
  </si>
  <si>
    <t>Kormányzati funkciók              Szakfeladat megnevezés</t>
  </si>
  <si>
    <t>Beruházá-si kiadás</t>
  </si>
  <si>
    <t>8. számú melléklet</t>
  </si>
  <si>
    <t>BEVÉTELEK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</si>
  <si>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</si>
  <si>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</si>
  <si>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</si>
  <si>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</si>
  <si>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</si>
  <si>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</si>
  <si>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</si>
  <si>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</si>
  <si>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</si>
  <si>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</si>
  <si>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</si>
  <si>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</si>
  <si>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műk.bev.</t>
  </si>
  <si>
    <t>Helyi adók</t>
  </si>
  <si>
    <t>Átengedett közp.adók</t>
  </si>
  <si>
    <t>Központosított ei.</t>
  </si>
  <si>
    <t>Normatív hozzájár.</t>
  </si>
  <si>
    <t>Normatív kötött felh.</t>
  </si>
  <si>
    <t>tám.</t>
  </si>
  <si>
    <t>Felhalmozási  bev.</t>
  </si>
  <si>
    <t>Pénzmaradvány</t>
  </si>
  <si>
    <t>Hitelfelvétel</t>
  </si>
  <si>
    <t>Tartalék felhasználás</t>
  </si>
  <si>
    <t>KIADÁSOK</t>
  </si>
  <si>
    <t>Személyi juttatás</t>
  </si>
  <si>
    <t>TB.járulékok</t>
  </si>
  <si>
    <t>Dologi kiadás</t>
  </si>
  <si>
    <t>Tám.értékű műk.kiad.</t>
  </si>
  <si>
    <t>Társ.és szocpol.kiad.</t>
  </si>
  <si>
    <t>Felújítási kiadás</t>
  </si>
  <si>
    <t>Beruházási kiadás</t>
  </si>
  <si>
    <t>Pályázati tartalék</t>
  </si>
  <si>
    <t>Likvidhitel törlesztése</t>
  </si>
  <si>
    <t>Hiteltörlesztés</t>
  </si>
  <si>
    <t>Ellátottak pénzbeli juttatásai</t>
  </si>
  <si>
    <t xml:space="preserve">   - Önkormányzati tulajdonú telkek értékesítése</t>
  </si>
  <si>
    <t>Műk.c.pénzeszk.átv.</t>
  </si>
  <si>
    <t>Felhalm. c. pénz.átvét.</t>
  </si>
  <si>
    <t>Felhalm.pe.átad.</t>
  </si>
  <si>
    <t>Tartalék</t>
  </si>
  <si>
    <t>Óv. int. étkeztetés</t>
  </si>
  <si>
    <t>Közös Önkormányzati Hivatal össz:</t>
  </si>
  <si>
    <t>Közművelődési rendezvény</t>
  </si>
  <si>
    <t xml:space="preserve">       -Működési célú pénze.átad. orvosi ügyelet, iskola eü</t>
  </si>
  <si>
    <t>Felújítás</t>
  </si>
  <si>
    <t>9. sz. melléklet</t>
  </si>
  <si>
    <t xml:space="preserve">                                                      Gördülő költségvetés</t>
  </si>
  <si>
    <t xml:space="preserve">                A működési és fejlesztési célú bevételek és kiadások</t>
  </si>
  <si>
    <t>ezer forintban</t>
  </si>
  <si>
    <t xml:space="preserve">                     I. Működési célú bevételek és kiadások</t>
  </si>
  <si>
    <t>Int. műk. bev. levonva a felhalm. ÁFA</t>
  </si>
  <si>
    <t>visszatérülések, értékesített tárgyi eszk.</t>
  </si>
  <si>
    <t>és immat.javak ÁFA-ja</t>
  </si>
  <si>
    <t>Önkorm. sajátos működési bevételei</t>
  </si>
  <si>
    <t>Önkorm. Költségvetési támogatások</t>
  </si>
  <si>
    <t>Műk. célú pénzeszközátvétel áh-n kívülről</t>
  </si>
  <si>
    <t>Működési c.pénzeszköz átvétel</t>
  </si>
  <si>
    <t>Működési hiány</t>
  </si>
  <si>
    <t>Rövid lejáratú értékpapírok ért. kibocsátása</t>
  </si>
  <si>
    <t>Működési célú előző évi pénzmaradvány</t>
  </si>
  <si>
    <t>igénybevétele</t>
  </si>
  <si>
    <t>Működési célú bevételek összesen:</t>
  </si>
  <si>
    <t>Személyi juttatások</t>
  </si>
  <si>
    <t>Munkaadókat terhelő járulékok</t>
  </si>
  <si>
    <t>Dologi kiad. és egyéb folyó kiad. (levonva</t>
  </si>
  <si>
    <t>az értékesített tárgyi eszk.imm.j.utáni áfa</t>
  </si>
  <si>
    <t>befizetés és kamatkifizetés)</t>
  </si>
  <si>
    <t>Működési c. pénzeszk. átad egyéb támog.</t>
  </si>
  <si>
    <t>Ellátottak pénzbeli juttatása</t>
  </si>
  <si>
    <t>Működési c. kölcsönök nyújtása és törleszt.</t>
  </si>
  <si>
    <t>Működési célú kiadások összesen:</t>
  </si>
  <si>
    <t>Likviditási hitel visszafizetése</t>
  </si>
  <si>
    <t>-</t>
  </si>
  <si>
    <t>Likviditási  hitel kamata</t>
  </si>
  <si>
    <t>Rövid lejáratú értékpapírok bevált. vásárl.</t>
  </si>
  <si>
    <t>Tartalékok</t>
  </si>
  <si>
    <t>Célhitel törlesztés</t>
  </si>
  <si>
    <t>Célhitel kamat</t>
  </si>
  <si>
    <t xml:space="preserve">                        II. Felhalmozási célú bevételek és kiadások</t>
  </si>
  <si>
    <t>Önkorm.felhalmozási és tőke jellegű bev.</t>
  </si>
  <si>
    <t>Fejlesztési célú támogatások</t>
  </si>
  <si>
    <t>Felhalmozási célú pénzeszközátvétel</t>
  </si>
  <si>
    <t>Felhalmozási ÁFA visszatérülés</t>
  </si>
  <si>
    <t>Értékesített tárgyi eszk.és immateriális</t>
  </si>
  <si>
    <t>javak ÁFÁ-ja</t>
  </si>
  <si>
    <t>Felhalmozási célú kölcsönök visszatérü-</t>
  </si>
  <si>
    <t>lése igénybevétele</t>
  </si>
  <si>
    <t>Hosszú lejáratú hitel felvét</t>
  </si>
  <si>
    <t>Hosszú lejáratú érékpapírok kibocsátása</t>
  </si>
  <si>
    <t>Felhalmozási célú előző évi pénzmarad-</t>
  </si>
  <si>
    <t>vány igénybevétele</t>
  </si>
  <si>
    <t>Felhalmozási célú bevételek összesen:</t>
  </si>
  <si>
    <t>Felhalmozási kiadások /ÁFÁ-val/</t>
  </si>
  <si>
    <t>Felújítási kadások /ÁFÁ-val/</t>
  </si>
  <si>
    <t>Étékesített tárgyi eszk.,immat.javak utáni</t>
  </si>
  <si>
    <t>áfa befizetés</t>
  </si>
  <si>
    <t>Felhalmozási célú pénzeszközátadás</t>
  </si>
  <si>
    <t>Felhalmozási célú kölcsönök nyújtása és</t>
  </si>
  <si>
    <t>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</si>
  <si>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</si>
  <si>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</si>
  <si>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</si>
  <si>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</si>
  <si>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</si>
  <si>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Önkörmányzat kiadásai összesen:</t>
  </si>
  <si>
    <t>EU TÁMOGATÁSÚ PROJEKTEK</t>
  </si>
  <si>
    <t>Családsegítő és gyermekjóléti szolg.</t>
  </si>
  <si>
    <t>Önk.ált.végrhajt..ig.tev.</t>
  </si>
  <si>
    <t xml:space="preserve">    - Szociális étkezés önkormányzati támogatás</t>
  </si>
  <si>
    <t xml:space="preserve">       -Működési célú pénzeszközátadás Víztársulat /közmunka/</t>
  </si>
  <si>
    <t>Működési célú pénzeszköz átadás Víztársulat</t>
  </si>
  <si>
    <t>Természetbeni szociális segély/idősek napja/</t>
  </si>
  <si>
    <t>Sződliget Nagyközség Önkormányzata</t>
  </si>
  <si>
    <t>Települési önkorm.szoc.és gyermekj.feladatainak támogatása</t>
  </si>
  <si>
    <t>Műk.célú ktgv-i és kiegészítő támogatások</t>
  </si>
  <si>
    <t>Nem lakóingatlan bérbeadása</t>
  </si>
  <si>
    <t>K6 Beruházások, felújítások</t>
  </si>
  <si>
    <t xml:space="preserve"> Hiteliteltörlesztés</t>
  </si>
  <si>
    <t>2. sz. melléklet                                                           Ezer Ft-ban</t>
  </si>
  <si>
    <t>10. sz. melléklet</t>
  </si>
  <si>
    <t xml:space="preserve">Sződliget Község Önkormányzat és költségvetési szervei 2018. évi kiadásai                                                                            </t>
  </si>
  <si>
    <t>Felügy.alá tart.kv-i szervnek felhalm.támogatás</t>
  </si>
  <si>
    <t>Beruházások  összesen:</t>
  </si>
  <si>
    <t>Beruházások, felújítások összesen:</t>
  </si>
  <si>
    <t>Önkormányzati társulások tagdíj</t>
  </si>
  <si>
    <t>Ingatlan vásárlás</t>
  </si>
  <si>
    <t xml:space="preserve">      KIADÁSOK ezer Ft-ban</t>
  </si>
  <si>
    <t xml:space="preserve">Gondozási központ 2019. évi költségvetésének bevételei és kiadásai </t>
  </si>
  <si>
    <t>Mini Bölcsőde</t>
  </si>
  <si>
    <t xml:space="preserve">     - Napközi Otthonos Óvoda és Mini Bölcsőde</t>
  </si>
  <si>
    <t xml:space="preserve">     - Egyéb közhatalmi bevételek</t>
  </si>
  <si>
    <t xml:space="preserve">    - Mini Bölcsőde gyermekétkeztetés önkormányzati támogatás</t>
  </si>
  <si>
    <t xml:space="preserve">       -Civil szervezetek program támogatás</t>
  </si>
  <si>
    <t xml:space="preserve">      - Ellátottak  természetbeli és pénzbeli juttatásai</t>
  </si>
  <si>
    <t>Civil szervezeteknek átadott pénzeszköz</t>
  </si>
  <si>
    <t>Felügy.alá tart.kv-i szervek műk.támogatása</t>
  </si>
  <si>
    <t>BEVÉTELEK :</t>
  </si>
  <si>
    <t xml:space="preserve">     - Gyermekétkezés köznevelési intézményben</t>
  </si>
  <si>
    <t xml:space="preserve">     - Gondozási díj bölcsőde</t>
  </si>
  <si>
    <t xml:space="preserve">      - Szolgáltatások ellenértéke</t>
  </si>
  <si>
    <t xml:space="preserve">      - Közvetített szolgáltatások</t>
  </si>
  <si>
    <t>/MÁV terület üzemeltetés,továbbszáml.közüzemi díjak</t>
  </si>
  <si>
    <t xml:space="preserve">      - Egyéb bevétel</t>
  </si>
  <si>
    <t>Elszámolásból származó bevétel</t>
  </si>
  <si>
    <t xml:space="preserve">   - Központi ktgvetési szervtől felhalmozási támogatás</t>
  </si>
  <si>
    <t xml:space="preserve">    - Háztartásoktól átvett pénzeszköz</t>
  </si>
  <si>
    <t xml:space="preserve">    - Gyermekétkezés önkormányzati támogatás</t>
  </si>
  <si>
    <t xml:space="preserve">     - Talajterhelési díj</t>
  </si>
  <si>
    <t xml:space="preserve">Sződliget Község  Önkormányzat és költségvetési szervei 2020. évi bevételei                               </t>
  </si>
  <si>
    <t>2020.évi tervezet</t>
  </si>
  <si>
    <t>Önkormányzati vagyonnal való gazdálkodás</t>
  </si>
  <si>
    <t xml:space="preserve">         -Bölcsőde pályázati önrész</t>
  </si>
  <si>
    <t xml:space="preserve">        - Beléptető rendszer kialakítása hivatal épülete</t>
  </si>
  <si>
    <t xml:space="preserve">     - Iskola konyha felújítás</t>
  </si>
  <si>
    <t xml:space="preserve">        -Egyéb tárgyi eszköz beszerzés</t>
  </si>
  <si>
    <t>Város-és Községgazdálkodás</t>
  </si>
  <si>
    <t xml:space="preserve">        -Védőnői szolgálat  laptop vásárlás</t>
  </si>
  <si>
    <t>Felújítási Áfa</t>
  </si>
  <si>
    <t>Felújítások összesen:</t>
  </si>
  <si>
    <t xml:space="preserve">        - Informatikai gép, berndezés beszerzése/KÖH</t>
  </si>
  <si>
    <t>Beruházási c.előzetesen felszámított ÁFA</t>
  </si>
  <si>
    <t>Önkormányzati vagyongazdálkodás összesen:</t>
  </si>
  <si>
    <t xml:space="preserve">       - Laptop vásárlás /Óvoda</t>
  </si>
  <si>
    <t xml:space="preserve">       - Klíma 2 db /Óvoda</t>
  </si>
  <si>
    <t xml:space="preserve">Óvoda </t>
  </si>
  <si>
    <t>Önkormányzati jogalkotás KÖH</t>
  </si>
  <si>
    <t>Települési támogatás</t>
  </si>
  <si>
    <t>Egyéb szociális pénzbeli juttatás</t>
  </si>
  <si>
    <t>Gyermekvédelmi pénzbeli és természetbeni ellátások</t>
  </si>
  <si>
    <t>Gyermekétkeztetési támogatás óvoda, iskola</t>
  </si>
  <si>
    <t>Étkezés támogatás bölcsőde</t>
  </si>
  <si>
    <t>Bursa ösztöndíj</t>
  </si>
  <si>
    <t>Rendkívüli gyermekvédelmi támogatás</t>
  </si>
  <si>
    <t>6.sz.melléklet</t>
  </si>
  <si>
    <t>2019. évi maradvány /belső finanszírozás//</t>
  </si>
  <si>
    <t>Sződligeti Hivatal 2020. évi költségvetésének bevételei és kiadásai</t>
  </si>
  <si>
    <t>Sződliget Nagyközség Önkormányza és általa irányított költségvetési szervek 2021. évi költségvetés kiadásainak és bevételeinek kimutatása ezer forintban   3.sz. melléklet</t>
  </si>
  <si>
    <t xml:space="preserve">Sződliget Nagyközség  Önkormányzat és költségvetési szervei 2021. évi bevételei                               </t>
  </si>
  <si>
    <t>2021.évi eredeti előirányzat</t>
  </si>
  <si>
    <t xml:space="preserve"> 2020. évi pénzmaradvány igénybevétele</t>
  </si>
  <si>
    <t xml:space="preserve">Sződliget Nagyközség Önkormányzat és költségvetési szervei 2021. évi kiadásai                                                                            </t>
  </si>
  <si>
    <t>Sződliget Nagyközség Önkormányzata 2021-ra vonatkozóan nem rendelkezik elnyert Európai Uniós pályázati támogatással.</t>
  </si>
  <si>
    <t>Óvoda konyha</t>
  </si>
  <si>
    <t xml:space="preserve">           2020. évről önrész</t>
  </si>
  <si>
    <t xml:space="preserve">        - Játszótér építése lakópark</t>
  </si>
  <si>
    <t xml:space="preserve">     - Ingatlan felújítás</t>
  </si>
  <si>
    <t>Önkormányzati jogalkotás</t>
  </si>
  <si>
    <t>Közutak,hidak üzemeltetése, fenntartása</t>
  </si>
  <si>
    <t>Egyéb építmények létesítése</t>
  </si>
  <si>
    <t xml:space="preserve">       - Gyalogátkelőhely Dunai fasor</t>
  </si>
  <si>
    <t xml:space="preserve">       - Sárga villogó elhelyezés 2-et főút lakópark</t>
  </si>
  <si>
    <t xml:space="preserve">       - Lakópark Füzike u. útépítés</t>
  </si>
  <si>
    <t>Aszfaltos utak felújítása</t>
  </si>
  <si>
    <t>Intézményfinanszírozás</t>
  </si>
  <si>
    <t>Sződliget Nagyközség Önkormányzata 2021. évi költségvetéséhez</t>
  </si>
  <si>
    <t xml:space="preserve"> Sződliget Nagyközség Önkormányzata 2021 . évi költségvetéséhez</t>
  </si>
  <si>
    <t>Sződliget Nagyközség Önkormányzat és költségvetési szervei 2021. évi  működési és felhalmozási célú bevételeinek és kiadásainak mérlegszerű kimutatása</t>
  </si>
  <si>
    <t>Napközi Otthonos Óvoda 2021. évi költségvetésének bevételei és kiadásásai</t>
  </si>
  <si>
    <t>Vácrátóti Hivatal 2021. évi költségvetésének bevételei és kiadásai</t>
  </si>
  <si>
    <t>Önkormányzat 2021. évi költségvetése bevételei és kiadásai</t>
  </si>
  <si>
    <t xml:space="preserve">                    Beruházások, felújítások  részletezése 2021. év</t>
  </si>
  <si>
    <t xml:space="preserve">     - Aszfaltos utak felújítása</t>
  </si>
  <si>
    <t>Felújítási célú előzetesen felszámított Áfa</t>
  </si>
  <si>
    <t>Sződliget Nagyközség Önkormányzatának 2021. évi előirányzat-felhasználási  ütemterve</t>
  </si>
  <si>
    <t xml:space="preserve">               2021-2022-2023-2024. évi alakulását külön bemutató mérleg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</si>
</sst>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_-* #,##0\ _F_t_-;\-* #,##0\ _F_t_-;_-* \-??\ _F_t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0.0"/>
    <numFmt numFmtId="173" formatCode="_-* #,##0.00\ _F_t_-;\-* #,##0.00\ _F_t_-;_-* \-??\ _F_t_-;_-@_-"/>
    <numFmt numFmtId="174" formatCode="[$¥€-2]\ #\ ##,000_);[Red]\([$€-2]\ #\ ##,000\)"/>
    <numFmt numFmtId="175" formatCode="#,##0.0"/>
  </numFmts>
  <fonts count="9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u val="single"/>
      <sz val="10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0"/>
    </font>
    <font>
      <u val="doubleAccounting"/>
      <sz val="12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 CE"/>
      <family val="0"/>
    </font>
    <font>
      <b/>
      <sz val="11"/>
      <color indexed="8"/>
      <name val="Times New Roman CE"/>
      <family val="1"/>
    </font>
    <font>
      <sz val="11"/>
      <color indexed="10"/>
      <name val="Times New Roman CE"/>
      <family val="1"/>
    </font>
    <font>
      <sz val="11"/>
      <color indexed="8"/>
      <name val="Times New Roman CE"/>
      <family val="1"/>
    </font>
    <font>
      <b/>
      <sz val="11"/>
      <color indexed="18"/>
      <name val="Times New Roman CE"/>
      <family val="1"/>
    </font>
    <font>
      <sz val="11"/>
      <color indexed="18"/>
      <name val="Times New Roman CE"/>
      <family val="1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sz val="10"/>
      <color indexed="8"/>
      <name val="Arial CE"/>
      <family val="0"/>
    </font>
    <font>
      <sz val="9"/>
      <name val="Arial CE"/>
      <family val="0"/>
    </font>
    <font>
      <i/>
      <sz val="10"/>
      <color indexed="8"/>
      <name val="Arial CE"/>
      <family val="0"/>
    </font>
    <font>
      <i/>
      <sz val="11"/>
      <name val="Times New Roman CE"/>
      <family val="1"/>
    </font>
    <font>
      <b/>
      <i/>
      <sz val="10"/>
      <color indexed="8"/>
      <name val="Arial CE"/>
      <family val="0"/>
    </font>
    <font>
      <i/>
      <u val="single"/>
      <sz val="10"/>
      <name val="Arial"/>
      <family val="2"/>
    </font>
    <font>
      <b/>
      <i/>
      <sz val="11"/>
      <color indexed="1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sz val="11"/>
      <color theme="1"/>
      <name val="Times New Roman CE"/>
      <family val="1"/>
    </font>
    <font>
      <b/>
      <sz val="10"/>
      <color theme="1"/>
      <name val="Arial CE"/>
      <family val="0"/>
    </font>
    <font>
      <i/>
      <sz val="10"/>
      <color theme="1"/>
      <name val="Arial CE"/>
      <family val="0"/>
    </font>
    <font>
      <sz val="9"/>
      <color theme="1"/>
      <name val="Arial CE"/>
      <family val="0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1" borderId="7" applyNumberFormat="0" applyFont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81" fillId="28" borderId="0" applyNumberFormat="0" applyBorder="0" applyAlignment="0" applyProtection="0"/>
    <xf numFmtId="0" fontId="82" fillId="29" borderId="8" applyNumberFormat="0" applyAlignment="0" applyProtection="0"/>
    <xf numFmtId="0" fontId="83" fillId="0" borderId="0" applyNumberFormat="0" applyFill="0" applyBorder="0" applyAlignment="0" applyProtection="0"/>
    <xf numFmtId="0" fontId="0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8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166" fontId="0" fillId="0" borderId="15" xfId="40" applyNumberFormat="1" applyFont="1" applyBorder="1" applyAlignment="1">
      <alignment/>
    </xf>
    <xf numFmtId="166" fontId="1" fillId="0" borderId="20" xfId="40" applyNumberFormat="1" applyFont="1" applyBorder="1" applyAlignment="1">
      <alignment/>
    </xf>
    <xf numFmtId="166" fontId="0" fillId="0" borderId="0" xfId="40" applyNumberFormat="1" applyFont="1" applyBorder="1" applyAlignment="1">
      <alignment/>
    </xf>
    <xf numFmtId="166" fontId="1" fillId="0" borderId="20" xfId="4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166" fontId="1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1" fillId="0" borderId="15" xfId="4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5" xfId="0" applyNumberFormat="1" applyBorder="1" applyAlignment="1">
      <alignment horizontal="right"/>
    </xf>
    <xf numFmtId="166" fontId="0" fillId="0" borderId="15" xfId="4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2" fillId="0" borderId="2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6" fontId="0" fillId="0" borderId="0" xfId="4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25" xfId="0" applyFill="1" applyBorder="1" applyAlignment="1">
      <alignment/>
    </xf>
    <xf numFmtId="0" fontId="9" fillId="0" borderId="11" xfId="0" applyFont="1" applyBorder="1" applyAlignment="1">
      <alignment/>
    </xf>
    <xf numFmtId="166" fontId="1" fillId="0" borderId="12" xfId="4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166" fontId="9" fillId="0" borderId="12" xfId="40" applyNumberFormat="1" applyFont="1" applyBorder="1" applyAlignment="1">
      <alignment/>
    </xf>
    <xf numFmtId="0" fontId="9" fillId="0" borderId="0" xfId="0" applyFont="1" applyBorder="1" applyAlignment="1">
      <alignment/>
    </xf>
    <xf numFmtId="166" fontId="1" fillId="0" borderId="0" xfId="40" applyNumberFormat="1" applyFont="1" applyBorder="1" applyAlignment="1">
      <alignment horizontal="right"/>
    </xf>
    <xf numFmtId="166" fontId="9" fillId="0" borderId="0" xfId="4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6" xfId="0" applyFont="1" applyBorder="1" applyAlignment="1">
      <alignment/>
    </xf>
    <xf numFmtId="166" fontId="1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2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4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66" fontId="17" fillId="0" borderId="18" xfId="40" applyNumberFormat="1" applyFont="1" applyBorder="1" applyAlignment="1">
      <alignment/>
    </xf>
    <xf numFmtId="166" fontId="17" fillId="0" borderId="25" xfId="40" applyNumberFormat="1" applyFont="1" applyBorder="1" applyAlignment="1">
      <alignment/>
    </xf>
    <xf numFmtId="166" fontId="17" fillId="0" borderId="0" xfId="40" applyNumberFormat="1" applyFont="1" applyBorder="1" applyAlignment="1">
      <alignment horizontal="center"/>
    </xf>
    <xf numFmtId="166" fontId="17" fillId="0" borderId="0" xfId="40" applyNumberFormat="1" applyFont="1" applyBorder="1" applyAlignment="1">
      <alignment horizontal="right"/>
    </xf>
    <xf numFmtId="0" fontId="17" fillId="0" borderId="2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6" fontId="17" fillId="0" borderId="0" xfId="40" applyNumberFormat="1" applyFont="1" applyBorder="1" applyAlignment="1">
      <alignment/>
    </xf>
    <xf numFmtId="166" fontId="17" fillId="0" borderId="0" xfId="0" applyNumberFormat="1" applyFont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166" fontId="14" fillId="0" borderId="17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3" xfId="0" applyFont="1" applyBorder="1" applyAlignment="1">
      <alignment/>
    </xf>
    <xf numFmtId="166" fontId="16" fillId="0" borderId="24" xfId="0" applyNumberFormat="1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/>
    </xf>
    <xf numFmtId="0" fontId="22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30" xfId="0" applyFont="1" applyBorder="1" applyAlignment="1">
      <alignment/>
    </xf>
    <xf numFmtId="0" fontId="0" fillId="0" borderId="30" xfId="0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166" fontId="0" fillId="0" borderId="14" xfId="4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6" fontId="1" fillId="0" borderId="15" xfId="40" applyNumberFormat="1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11" xfId="0" applyNumberForma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0" xfId="0" applyNumberFormat="1" applyFont="1" applyAlignment="1" applyProtection="1">
      <alignment/>
      <protection/>
    </xf>
    <xf numFmtId="3" fontId="0" fillId="0" borderId="31" xfId="0" applyNumberFormat="1" applyBorder="1" applyAlignment="1" applyProtection="1">
      <alignment vertical="center" wrapText="1"/>
      <protection/>
    </xf>
    <xf numFmtId="3" fontId="0" fillId="0" borderId="32" xfId="0" applyNumberFormat="1" applyBorder="1" applyAlignment="1" applyProtection="1">
      <alignment vertical="center" wrapText="1"/>
      <protection/>
    </xf>
    <xf numFmtId="3" fontId="0" fillId="0" borderId="33" xfId="0" applyNumberFormat="1" applyBorder="1" applyAlignment="1" applyProtection="1">
      <alignment vertical="center" wrapText="1"/>
      <protection/>
    </xf>
    <xf numFmtId="3" fontId="0" fillId="0" borderId="30" xfId="0" applyNumberFormat="1" applyBorder="1" applyAlignment="1" applyProtection="1">
      <alignment vertical="center" wrapText="1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 vertical="center" wrapText="1"/>
      <protection/>
    </xf>
    <xf numFmtId="3" fontId="0" fillId="0" borderId="34" xfId="0" applyNumberFormat="1" applyBorder="1" applyAlignment="1" applyProtection="1">
      <alignment vertical="center" wrapText="1"/>
      <protection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0" fillId="0" borderId="0" xfId="0" applyNumberForma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vertical="center" wrapText="1"/>
      <protection/>
    </xf>
    <xf numFmtId="3" fontId="0" fillId="0" borderId="34" xfId="0" applyNumberFormat="1" applyFont="1" applyBorder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/>
      <protection/>
    </xf>
    <xf numFmtId="3" fontId="0" fillId="0" borderId="22" xfId="0" applyNumberFormat="1" applyBorder="1" applyAlignment="1" applyProtection="1">
      <alignment vertical="center" wrapText="1"/>
      <protection/>
    </xf>
    <xf numFmtId="3" fontId="0" fillId="0" borderId="0" xfId="0" applyNumberForma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0" fillId="0" borderId="38" xfId="0" applyNumberFormat="1" applyBorder="1" applyAlignment="1" applyProtection="1">
      <alignment vertical="center" wrapText="1"/>
      <protection/>
    </xf>
    <xf numFmtId="3" fontId="0" fillId="0" borderId="39" xfId="0" applyNumberFormat="1" applyBorder="1" applyAlignment="1" applyProtection="1">
      <alignment vertical="center" wrapText="1"/>
      <protection/>
    </xf>
    <xf numFmtId="3" fontId="0" fillId="0" borderId="40" xfId="0" applyNumberFormat="1" applyBorder="1" applyAlignment="1" applyProtection="1">
      <alignment vertical="center" wrapText="1"/>
      <protection/>
    </xf>
    <xf numFmtId="3" fontId="0" fillId="0" borderId="0" xfId="0" applyNumberFormat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6" fontId="1" fillId="0" borderId="15" xfId="0" applyNumberFormat="1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3" fontId="6" fillId="0" borderId="22" xfId="0" applyNumberFormat="1" applyFont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3" fontId="0" fillId="0" borderId="42" xfId="0" applyNumberFormat="1" applyBorder="1" applyAlignment="1" applyProtection="1">
      <alignment vertical="center" wrapText="1"/>
      <protection/>
    </xf>
    <xf numFmtId="3" fontId="0" fillId="0" borderId="43" xfId="0" applyNumberFormat="1" applyBorder="1" applyAlignment="1" applyProtection="1">
      <alignment vertical="center" wrapText="1"/>
      <protection/>
    </xf>
    <xf numFmtId="3" fontId="0" fillId="0" borderId="43" xfId="0" applyNumberFormat="1" applyFont="1" applyBorder="1" applyAlignment="1" applyProtection="1">
      <alignment vertical="center" wrapText="1"/>
      <protection/>
    </xf>
    <xf numFmtId="3" fontId="0" fillId="0" borderId="44" xfId="0" applyNumberFormat="1" applyBorder="1" applyAlignment="1" applyProtection="1">
      <alignment vertical="center" wrapText="1"/>
      <protection/>
    </xf>
    <xf numFmtId="3" fontId="1" fillId="0" borderId="20" xfId="0" applyNumberFormat="1" applyFont="1" applyBorder="1" applyAlignment="1" applyProtection="1">
      <alignment vertical="center" wrapText="1"/>
      <protection/>
    </xf>
    <xf numFmtId="3" fontId="0" fillId="0" borderId="40" xfId="0" applyNumberFormat="1" applyFont="1" applyBorder="1" applyAlignment="1" applyProtection="1">
      <alignment vertical="center" wrapText="1"/>
      <protection/>
    </xf>
    <xf numFmtId="3" fontId="0" fillId="0" borderId="45" xfId="0" applyNumberFormat="1" applyFont="1" applyBorder="1" applyAlignment="1" applyProtection="1">
      <alignment vertical="center" wrapText="1"/>
      <protection/>
    </xf>
    <xf numFmtId="3" fontId="0" fillId="0" borderId="46" xfId="0" applyNumberFormat="1" applyFont="1" applyBorder="1" applyAlignment="1" applyProtection="1">
      <alignment vertical="center" wrapText="1"/>
      <protection/>
    </xf>
    <xf numFmtId="3" fontId="0" fillId="0" borderId="47" xfId="0" applyNumberFormat="1" applyFont="1" applyBorder="1" applyAlignment="1" applyProtection="1">
      <alignment vertical="center" wrapText="1"/>
      <protection/>
    </xf>
    <xf numFmtId="3" fontId="0" fillId="0" borderId="47" xfId="0" applyNumberFormat="1" applyBorder="1" applyAlignment="1" applyProtection="1">
      <alignment vertical="center" wrapText="1"/>
      <protection/>
    </xf>
    <xf numFmtId="3" fontId="0" fillId="0" borderId="48" xfId="0" applyNumberFormat="1" applyFont="1" applyBorder="1" applyAlignment="1" applyProtection="1">
      <alignment vertical="center" wrapText="1"/>
      <protection/>
    </xf>
    <xf numFmtId="3" fontId="0" fillId="0" borderId="49" xfId="0" applyNumberFormat="1" applyBorder="1" applyAlignment="1" applyProtection="1">
      <alignment vertical="center" wrapText="1"/>
      <protection/>
    </xf>
    <xf numFmtId="3" fontId="0" fillId="0" borderId="50" xfId="0" applyNumberFormat="1" applyFont="1" applyBorder="1" applyAlignment="1" applyProtection="1">
      <alignment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3" fontId="11" fillId="0" borderId="25" xfId="0" applyNumberFormat="1" applyFont="1" applyBorder="1" applyAlignment="1" applyProtection="1">
      <alignment vertical="center" wrapText="1"/>
      <protection/>
    </xf>
    <xf numFmtId="3" fontId="11" fillId="0" borderId="0" xfId="0" applyNumberFormat="1" applyFont="1" applyBorder="1" applyAlignment="1" applyProtection="1">
      <alignment horizontal="center" vertical="center" wrapText="1"/>
      <protection/>
    </xf>
    <xf numFmtId="3" fontId="0" fillId="0" borderId="46" xfId="0" applyNumberFormat="1" applyBorder="1" applyAlignment="1" applyProtection="1">
      <alignment vertical="center" wrapText="1"/>
      <protection/>
    </xf>
    <xf numFmtId="3" fontId="0" fillId="0" borderId="50" xfId="0" applyNumberFormat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1" fillId="0" borderId="50" xfId="0" applyNumberFormat="1" applyFont="1" applyBorder="1" applyAlignment="1" applyProtection="1">
      <alignment vertical="center" wrapText="1"/>
      <protection/>
    </xf>
    <xf numFmtId="3" fontId="1" fillId="0" borderId="51" xfId="0" applyNumberFormat="1" applyFont="1" applyBorder="1" applyAlignment="1" applyProtection="1">
      <alignment vertical="center" wrapText="1"/>
      <protection/>
    </xf>
    <xf numFmtId="3" fontId="6" fillId="0" borderId="19" xfId="0" applyNumberFormat="1" applyFont="1" applyBorder="1" applyAlignment="1" applyProtection="1">
      <alignment vertical="center" wrapText="1"/>
      <protection/>
    </xf>
    <xf numFmtId="3" fontId="5" fillId="0" borderId="50" xfId="0" applyNumberFormat="1" applyFont="1" applyBorder="1" applyAlignment="1" applyProtection="1">
      <alignment vertical="center" wrapText="1"/>
      <protection/>
    </xf>
    <xf numFmtId="3" fontId="6" fillId="0" borderId="52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0" fillId="0" borderId="55" xfId="0" applyBorder="1" applyAlignment="1" applyProtection="1">
      <alignment vertical="center" wrapText="1"/>
      <protection/>
    </xf>
    <xf numFmtId="0" fontId="0" fillId="0" borderId="55" xfId="0" applyFont="1" applyBorder="1" applyAlignment="1" applyProtection="1">
      <alignment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6" fillId="0" borderId="20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6" xfId="0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horizontal="center"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horizontal="center" vertical="center" wrapText="1"/>
      <protection/>
    </xf>
    <xf numFmtId="3" fontId="11" fillId="0" borderId="37" xfId="0" applyNumberFormat="1" applyFont="1" applyBorder="1" applyAlignment="1" applyProtection="1">
      <alignment horizontal="center" vertical="center" wrapText="1"/>
      <protection/>
    </xf>
    <xf numFmtId="3" fontId="11" fillId="0" borderId="53" xfId="0" applyNumberFormat="1" applyFont="1" applyBorder="1" applyAlignment="1" applyProtection="1">
      <alignment horizontal="center"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3" fontId="12" fillId="0" borderId="53" xfId="0" applyNumberFormat="1" applyFont="1" applyBorder="1" applyAlignment="1" applyProtection="1">
      <alignment horizontal="center" vertical="center" wrapText="1"/>
      <protection/>
    </xf>
    <xf numFmtId="3" fontId="0" fillId="0" borderId="56" xfId="0" applyNumberFormat="1" applyFont="1" applyBorder="1" applyAlignment="1" applyProtection="1">
      <alignment vertical="center" wrapText="1"/>
      <protection/>
    </xf>
    <xf numFmtId="3" fontId="11" fillId="0" borderId="20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horizontal="center" vertical="center" wrapText="1"/>
      <protection/>
    </xf>
    <xf numFmtId="3" fontId="0" fillId="0" borderId="56" xfId="0" applyNumberFormat="1" applyBorder="1" applyAlignment="1" applyProtection="1">
      <alignment vertical="center" wrapText="1"/>
      <protection/>
    </xf>
    <xf numFmtId="3" fontId="11" fillId="0" borderId="20" xfId="0" applyNumberFormat="1" applyFont="1" applyBorder="1" applyAlignment="1" applyProtection="1">
      <alignment vertical="center" wrapText="1"/>
      <protection/>
    </xf>
    <xf numFmtId="3" fontId="0" fillId="0" borderId="57" xfId="0" applyNumberFormat="1" applyBorder="1" applyAlignment="1" applyProtection="1">
      <alignment vertical="center" wrapText="1"/>
      <protection/>
    </xf>
    <xf numFmtId="3" fontId="11" fillId="0" borderId="20" xfId="0" applyNumberFormat="1" applyFont="1" applyBorder="1" applyAlignment="1" applyProtection="1">
      <alignment horizontal="center" vertical="center" wrapText="1"/>
      <protection/>
    </xf>
    <xf numFmtId="3" fontId="1" fillId="0" borderId="58" xfId="0" applyNumberFormat="1" applyFont="1" applyBorder="1" applyAlignment="1" applyProtection="1">
      <alignment vertical="center" wrapText="1"/>
      <protection/>
    </xf>
    <xf numFmtId="3" fontId="1" fillId="0" borderId="23" xfId="0" applyNumberFormat="1" applyFont="1" applyBorder="1" applyAlignment="1" applyProtection="1">
      <alignment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0" fillId="0" borderId="59" xfId="0" applyNumberFormat="1" applyBorder="1" applyAlignment="1" applyProtection="1">
      <alignment vertical="center" wrapText="1"/>
      <protection/>
    </xf>
    <xf numFmtId="0" fontId="0" fillId="0" borderId="60" xfId="0" applyBorder="1" applyAlignment="1" applyProtection="1">
      <alignment vertical="center" wrapText="1"/>
      <protection/>
    </xf>
    <xf numFmtId="3" fontId="6" fillId="0" borderId="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vertical="center" wrapText="1"/>
      <protection/>
    </xf>
    <xf numFmtId="0" fontId="12" fillId="0" borderId="61" xfId="0" applyFont="1" applyBorder="1" applyAlignment="1" applyProtection="1">
      <alignment horizontal="center" vertical="center" wrapText="1"/>
      <protection/>
    </xf>
    <xf numFmtId="3" fontId="1" fillId="0" borderId="61" xfId="0" applyNumberFormat="1" applyFont="1" applyBorder="1" applyAlignment="1" applyProtection="1">
      <alignment vertical="center" wrapText="1"/>
      <protection/>
    </xf>
    <xf numFmtId="0" fontId="1" fillId="0" borderId="16" xfId="0" applyFont="1" applyBorder="1" applyAlignment="1">
      <alignment/>
    </xf>
    <xf numFmtId="166" fontId="0" fillId="0" borderId="16" xfId="40" applyNumberFormat="1" applyFont="1" applyBorder="1" applyAlignment="1">
      <alignment/>
    </xf>
    <xf numFmtId="166" fontId="3" fillId="0" borderId="20" xfId="40" applyNumberFormat="1" applyFont="1" applyBorder="1" applyAlignment="1">
      <alignment/>
    </xf>
    <xf numFmtId="166" fontId="4" fillId="0" borderId="20" xfId="40" applyNumberFormat="1" applyFont="1" applyBorder="1" applyAlignment="1">
      <alignment/>
    </xf>
    <xf numFmtId="166" fontId="3" fillId="0" borderId="20" xfId="40" applyNumberFormat="1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0" fillId="0" borderId="16" xfId="40" applyNumberFormat="1" applyFont="1" applyBorder="1" applyAlignment="1">
      <alignment/>
    </xf>
    <xf numFmtId="166" fontId="1" fillId="0" borderId="19" xfId="40" applyNumberFormat="1" applyFont="1" applyBorder="1" applyAlignment="1">
      <alignment/>
    </xf>
    <xf numFmtId="0" fontId="13" fillId="0" borderId="41" xfId="0" applyFont="1" applyBorder="1" applyAlignment="1">
      <alignment/>
    </xf>
    <xf numFmtId="0" fontId="0" fillId="0" borderId="28" xfId="0" applyBorder="1" applyAlignment="1">
      <alignment/>
    </xf>
    <xf numFmtId="0" fontId="0" fillId="0" borderId="13" xfId="0" applyFill="1" applyBorder="1" applyAlignment="1">
      <alignment/>
    </xf>
    <xf numFmtId="0" fontId="24" fillId="0" borderId="39" xfId="0" applyFont="1" applyBorder="1" applyAlignment="1">
      <alignment/>
    </xf>
    <xf numFmtId="0" fontId="13" fillId="0" borderId="30" xfId="0" applyFont="1" applyBorder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3" fontId="16" fillId="0" borderId="30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24" fillId="0" borderId="39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0" xfId="0" applyNumberFormat="1" applyBorder="1" applyAlignment="1">
      <alignment/>
    </xf>
    <xf numFmtId="166" fontId="0" fillId="0" borderId="30" xfId="40" applyNumberFormat="1" applyFont="1" applyBorder="1" applyAlignment="1">
      <alignment/>
    </xf>
    <xf numFmtId="3" fontId="1" fillId="0" borderId="38" xfId="0" applyNumberFormat="1" applyFont="1" applyBorder="1" applyAlignment="1" applyProtection="1">
      <alignment vertical="center" wrapText="1"/>
      <protection/>
    </xf>
    <xf numFmtId="3" fontId="1" fillId="0" borderId="39" xfId="0" applyNumberFormat="1" applyFont="1" applyBorder="1" applyAlignment="1" applyProtection="1">
      <alignment vertical="center" wrapText="1"/>
      <protection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9" fillId="0" borderId="11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1" xfId="0" applyFont="1" applyBorder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62" xfId="0" applyFont="1" applyBorder="1" applyAlignment="1">
      <alignment/>
    </xf>
    <xf numFmtId="0" fontId="4" fillId="0" borderId="63" xfId="0" applyFont="1" applyBorder="1" applyAlignment="1">
      <alignment/>
    </xf>
    <xf numFmtId="166" fontId="4" fillId="0" borderId="41" xfId="40" applyNumberFormat="1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28" xfId="40" applyNumberFormat="1" applyFont="1" applyBorder="1" applyAlignment="1">
      <alignment/>
    </xf>
    <xf numFmtId="166" fontId="4" fillId="0" borderId="13" xfId="40" applyNumberFormat="1" applyFont="1" applyBorder="1" applyAlignment="1">
      <alignment/>
    </xf>
    <xf numFmtId="0" fontId="4" fillId="0" borderId="64" xfId="0" applyFont="1" applyBorder="1" applyAlignment="1">
      <alignment/>
    </xf>
    <xf numFmtId="166" fontId="4" fillId="0" borderId="47" xfId="40" applyNumberFormat="1" applyFont="1" applyBorder="1" applyAlignment="1">
      <alignment/>
    </xf>
    <xf numFmtId="166" fontId="4" fillId="0" borderId="48" xfId="40" applyNumberFormat="1" applyFont="1" applyBorder="1" applyAlignment="1">
      <alignment/>
    </xf>
    <xf numFmtId="0" fontId="4" fillId="0" borderId="49" xfId="0" applyFont="1" applyBorder="1" applyAlignment="1">
      <alignment/>
    </xf>
    <xf numFmtId="166" fontId="4" fillId="0" borderId="30" xfId="40" applyNumberFormat="1" applyFont="1" applyBorder="1" applyAlignment="1">
      <alignment/>
    </xf>
    <xf numFmtId="0" fontId="3" fillId="0" borderId="49" xfId="0" applyFont="1" applyBorder="1" applyAlignment="1">
      <alignment/>
    </xf>
    <xf numFmtId="166" fontId="3" fillId="0" borderId="30" xfId="4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8" xfId="0" applyFont="1" applyBorder="1" applyAlignment="1">
      <alignment/>
    </xf>
    <xf numFmtId="166" fontId="3" fillId="0" borderId="41" xfId="40" applyNumberFormat="1" applyFont="1" applyBorder="1" applyAlignment="1">
      <alignment/>
    </xf>
    <xf numFmtId="0" fontId="4" fillId="0" borderId="65" xfId="0" applyFont="1" applyBorder="1" applyAlignment="1">
      <alignment/>
    </xf>
    <xf numFmtId="0" fontId="3" fillId="0" borderId="65" xfId="0" applyFont="1" applyBorder="1" applyAlignment="1">
      <alignment horizontal="left"/>
    </xf>
    <xf numFmtId="0" fontId="4" fillId="0" borderId="66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26" xfId="0" applyFont="1" applyBorder="1" applyAlignment="1">
      <alignment/>
    </xf>
    <xf numFmtId="0" fontId="0" fillId="0" borderId="25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47" xfId="0" applyFont="1" applyBorder="1" applyAlignment="1">
      <alignment/>
    </xf>
    <xf numFmtId="0" fontId="30" fillId="0" borderId="55" xfId="0" applyFont="1" applyBorder="1" applyAlignment="1">
      <alignment/>
    </xf>
    <xf numFmtId="0" fontId="31" fillId="0" borderId="62" xfId="0" applyFont="1" applyBorder="1" applyAlignment="1">
      <alignment/>
    </xf>
    <xf numFmtId="166" fontId="31" fillId="0" borderId="30" xfId="40" applyNumberFormat="1" applyFont="1" applyBorder="1" applyAlignment="1">
      <alignment/>
    </xf>
    <xf numFmtId="0" fontId="30" fillId="0" borderId="0" xfId="0" applyFont="1" applyAlignment="1">
      <alignment/>
    </xf>
    <xf numFmtId="0" fontId="10" fillId="0" borderId="60" xfId="0" applyFont="1" applyBorder="1" applyAlignment="1">
      <alignment/>
    </xf>
    <xf numFmtId="0" fontId="30" fillId="0" borderId="60" xfId="0" applyFont="1" applyBorder="1" applyAlignment="1">
      <alignment/>
    </xf>
    <xf numFmtId="0" fontId="31" fillId="0" borderId="66" xfId="0" applyFont="1" applyBorder="1" applyAlignment="1">
      <alignment/>
    </xf>
    <xf numFmtId="0" fontId="31" fillId="0" borderId="65" xfId="0" applyFont="1" applyBorder="1" applyAlignment="1">
      <alignment/>
    </xf>
    <xf numFmtId="166" fontId="31" fillId="0" borderId="30" xfId="40" applyNumberFormat="1" applyFont="1" applyBorder="1" applyAlignment="1">
      <alignment horizontal="center"/>
    </xf>
    <xf numFmtId="0" fontId="30" fillId="0" borderId="54" xfId="0" applyFont="1" applyBorder="1" applyAlignment="1">
      <alignment/>
    </xf>
    <xf numFmtId="0" fontId="29" fillId="0" borderId="65" xfId="0" applyFont="1" applyBorder="1" applyAlignment="1">
      <alignment/>
    </xf>
    <xf numFmtId="166" fontId="29" fillId="0" borderId="30" xfId="40" applyNumberFormat="1" applyFont="1" applyBorder="1" applyAlignment="1">
      <alignment/>
    </xf>
    <xf numFmtId="0" fontId="28" fillId="0" borderId="54" xfId="0" applyFont="1" applyBorder="1" applyAlignment="1">
      <alignment/>
    </xf>
    <xf numFmtId="0" fontId="28" fillId="0" borderId="0" xfId="0" applyFont="1" applyAlignment="1">
      <alignment/>
    </xf>
    <xf numFmtId="0" fontId="10" fillId="0" borderId="54" xfId="0" applyFont="1" applyBorder="1" applyAlignment="1">
      <alignment/>
    </xf>
    <xf numFmtId="0" fontId="3" fillId="0" borderId="65" xfId="0" applyFont="1" applyBorder="1" applyAlignment="1">
      <alignment/>
    </xf>
    <xf numFmtId="0" fontId="9" fillId="0" borderId="0" xfId="0" applyFont="1" applyAlignment="1">
      <alignment/>
    </xf>
    <xf numFmtId="168" fontId="25" fillId="0" borderId="15" xfId="40" applyNumberFormat="1" applyFont="1" applyFill="1" applyBorder="1" applyAlignment="1" applyProtection="1">
      <alignment vertical="top" wrapText="1"/>
      <protection/>
    </xf>
    <xf numFmtId="0" fontId="25" fillId="0" borderId="15" xfId="0" applyFont="1" applyBorder="1" applyAlignment="1">
      <alignment vertical="top" wrapText="1"/>
    </xf>
    <xf numFmtId="168" fontId="25" fillId="0" borderId="15" xfId="40" applyNumberFormat="1" applyFont="1" applyFill="1" applyBorder="1" applyAlignment="1" applyProtection="1">
      <alignment horizontal="center" vertical="top" wrapText="1"/>
      <protection/>
    </xf>
    <xf numFmtId="0" fontId="26" fillId="0" borderId="15" xfId="0" applyFont="1" applyBorder="1" applyAlignment="1">
      <alignment vertical="top" wrapText="1"/>
    </xf>
    <xf numFmtId="168" fontId="26" fillId="0" borderId="15" xfId="40" applyNumberFormat="1" applyFont="1" applyFill="1" applyBorder="1" applyAlignment="1" applyProtection="1">
      <alignment vertical="top" wrapText="1"/>
      <protection/>
    </xf>
    <xf numFmtId="166" fontId="0" fillId="0" borderId="15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49" fontId="0" fillId="0" borderId="15" xfId="0" applyNumberFormat="1" applyBorder="1" applyAlignment="1">
      <alignment horizontal="left"/>
    </xf>
    <xf numFmtId="0" fontId="1" fillId="0" borderId="15" xfId="0" applyFont="1" applyBorder="1" applyAlignment="1">
      <alignment horizontal="left"/>
    </xf>
    <xf numFmtId="168" fontId="26" fillId="0" borderId="25" xfId="40" applyNumberFormat="1" applyFont="1" applyFill="1" applyBorder="1" applyAlignment="1" applyProtection="1">
      <alignment vertical="top" wrapText="1"/>
      <protection/>
    </xf>
    <xf numFmtId="3" fontId="0" fillId="0" borderId="67" xfId="0" applyNumberFormat="1" applyBorder="1" applyAlignment="1" applyProtection="1">
      <alignment vertical="center" wrapText="1"/>
      <protection/>
    </xf>
    <xf numFmtId="168" fontId="26" fillId="0" borderId="15" xfId="40" applyNumberFormat="1" applyFont="1" applyFill="1" applyBorder="1" applyAlignment="1" applyProtection="1">
      <alignment vertical="top" wrapText="1"/>
      <protection/>
    </xf>
    <xf numFmtId="3" fontId="16" fillId="0" borderId="30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/>
    </xf>
    <xf numFmtId="3" fontId="0" fillId="0" borderId="30" xfId="0" applyNumberFormat="1" applyBorder="1" applyAlignment="1">
      <alignment horizontal="right"/>
    </xf>
    <xf numFmtId="3" fontId="0" fillId="0" borderId="30" xfId="0" applyNumberFormat="1" applyBorder="1" applyAlignment="1">
      <alignment horizontal="center"/>
    </xf>
    <xf numFmtId="0" fontId="9" fillId="0" borderId="32" xfId="0" applyFont="1" applyBorder="1" applyAlignment="1">
      <alignment horizontal="center"/>
    </xf>
    <xf numFmtId="166" fontId="4" fillId="0" borderId="68" xfId="40" applyNumberFormat="1" applyFont="1" applyBorder="1" applyAlignment="1">
      <alignment/>
    </xf>
    <xf numFmtId="166" fontId="4" fillId="0" borderId="69" xfId="40" applyNumberFormat="1" applyFont="1" applyBorder="1" applyAlignment="1">
      <alignment/>
    </xf>
    <xf numFmtId="166" fontId="4" fillId="0" borderId="34" xfId="40" applyNumberFormat="1" applyFont="1" applyBorder="1" applyAlignment="1">
      <alignment/>
    </xf>
    <xf numFmtId="166" fontId="3" fillId="0" borderId="34" xfId="40" applyNumberFormat="1" applyFont="1" applyBorder="1" applyAlignment="1">
      <alignment/>
    </xf>
    <xf numFmtId="0" fontId="4" fillId="0" borderId="70" xfId="0" applyFont="1" applyBorder="1" applyAlignment="1">
      <alignment/>
    </xf>
    <xf numFmtId="0" fontId="4" fillId="0" borderId="68" xfId="0" applyFont="1" applyBorder="1" applyAlignment="1">
      <alignment/>
    </xf>
    <xf numFmtId="166" fontId="3" fillId="0" borderId="70" xfId="40" applyNumberFormat="1" applyFont="1" applyBorder="1" applyAlignment="1">
      <alignment/>
    </xf>
    <xf numFmtId="166" fontId="4" fillId="0" borderId="34" xfId="40" applyNumberFormat="1" applyFont="1" applyBorder="1" applyAlignment="1">
      <alignment horizontal="center"/>
    </xf>
    <xf numFmtId="166" fontId="4" fillId="0" borderId="71" xfId="0" applyNumberFormat="1" applyFont="1" applyBorder="1" applyAlignment="1">
      <alignment/>
    </xf>
    <xf numFmtId="0" fontId="5" fillId="0" borderId="69" xfId="0" applyFont="1" applyBorder="1" applyAlignment="1">
      <alignment/>
    </xf>
    <xf numFmtId="166" fontId="31" fillId="0" borderId="34" xfId="40" applyNumberFormat="1" applyFont="1" applyBorder="1" applyAlignment="1">
      <alignment/>
    </xf>
    <xf numFmtId="166" fontId="31" fillId="0" borderId="34" xfId="40" applyNumberFormat="1" applyFont="1" applyBorder="1" applyAlignment="1">
      <alignment horizontal="center"/>
    </xf>
    <xf numFmtId="166" fontId="29" fillId="0" borderId="34" xfId="40" applyNumberFormat="1" applyFont="1" applyBorder="1" applyAlignment="1">
      <alignment/>
    </xf>
    <xf numFmtId="0" fontId="6" fillId="0" borderId="72" xfId="0" applyFont="1" applyBorder="1" applyAlignment="1">
      <alignment horizontal="center"/>
    </xf>
    <xf numFmtId="0" fontId="9" fillId="0" borderId="73" xfId="0" applyFont="1" applyBorder="1" applyAlignment="1">
      <alignment/>
    </xf>
    <xf numFmtId="0" fontId="3" fillId="0" borderId="7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0" borderId="55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54" xfId="0" applyFont="1" applyBorder="1" applyAlignment="1">
      <alignment/>
    </xf>
    <xf numFmtId="0" fontId="10" fillId="0" borderId="75" xfId="0" applyFont="1" applyBorder="1" applyAlignment="1">
      <alignment/>
    </xf>
    <xf numFmtId="0" fontId="4" fillId="0" borderId="59" xfId="0" applyFont="1" applyBorder="1" applyAlignment="1">
      <alignment/>
    </xf>
    <xf numFmtId="166" fontId="4" fillId="0" borderId="39" xfId="40" applyNumberFormat="1" applyFont="1" applyBorder="1" applyAlignment="1">
      <alignment/>
    </xf>
    <xf numFmtId="166" fontId="4" fillId="0" borderId="40" xfId="40" applyNumberFormat="1" applyFont="1" applyBorder="1" applyAlignment="1">
      <alignment/>
    </xf>
    <xf numFmtId="0" fontId="1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9" fillId="0" borderId="75" xfId="0" applyFont="1" applyBorder="1" applyAlignment="1">
      <alignment/>
    </xf>
    <xf numFmtId="0" fontId="3" fillId="0" borderId="76" xfId="0" applyFont="1" applyBorder="1" applyAlignment="1">
      <alignment/>
    </xf>
    <xf numFmtId="166" fontId="3" fillId="0" borderId="39" xfId="4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1" fillId="0" borderId="32" xfId="0" applyNumberFormat="1" applyFont="1" applyBorder="1" applyAlignment="1" applyProtection="1">
      <alignment vertical="center" wrapText="1"/>
      <protection/>
    </xf>
    <xf numFmtId="3" fontId="1" fillId="0" borderId="67" xfId="0" applyNumberFormat="1" applyFont="1" applyBorder="1" applyAlignment="1" applyProtection="1">
      <alignment vertical="center" wrapText="1"/>
      <protection/>
    </xf>
    <xf numFmtId="3" fontId="0" fillId="0" borderId="32" xfId="0" applyNumberFormat="1" applyFont="1" applyBorder="1" applyAlignment="1" applyProtection="1">
      <alignment vertical="center" wrapText="1"/>
      <protection/>
    </xf>
    <xf numFmtId="3" fontId="0" fillId="0" borderId="77" xfId="0" applyNumberFormat="1" applyFont="1" applyBorder="1" applyAlignment="1" applyProtection="1">
      <alignment vertical="center" wrapText="1"/>
      <protection/>
    </xf>
    <xf numFmtId="3" fontId="0" fillId="0" borderId="71" xfId="0" applyNumberFormat="1" applyFont="1" applyBorder="1" applyAlignment="1" applyProtection="1">
      <alignment vertical="center" wrapText="1"/>
      <protection/>
    </xf>
    <xf numFmtId="166" fontId="35" fillId="0" borderId="15" xfId="40" applyNumberFormat="1" applyFont="1" applyBorder="1" applyAlignment="1">
      <alignment/>
    </xf>
    <xf numFmtId="0" fontId="9" fillId="0" borderId="23" xfId="0" applyFont="1" applyBorder="1" applyAlignment="1">
      <alignment horizontal="left"/>
    </xf>
    <xf numFmtId="0" fontId="1" fillId="0" borderId="46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4" xfId="0" applyFont="1" applyBorder="1" applyAlignment="1">
      <alignment horizontal="left"/>
    </xf>
    <xf numFmtId="168" fontId="37" fillId="0" borderId="15" xfId="40" applyNumberFormat="1" applyFont="1" applyFill="1" applyBorder="1" applyAlignment="1" applyProtection="1">
      <alignment vertical="top" wrapText="1"/>
      <protection/>
    </xf>
    <xf numFmtId="168" fontId="36" fillId="0" borderId="15" xfId="40" applyNumberFormat="1" applyFont="1" applyFill="1" applyBorder="1" applyAlignment="1" applyProtection="1">
      <alignment vertical="top" wrapText="1"/>
      <protection/>
    </xf>
    <xf numFmtId="168" fontId="38" fillId="0" borderId="15" xfId="40" applyNumberFormat="1" applyFont="1" applyFill="1" applyBorder="1" applyAlignment="1" applyProtection="1">
      <alignment vertical="top" wrapText="1"/>
      <protection/>
    </xf>
    <xf numFmtId="168" fontId="40" fillId="0" borderId="15" xfId="40" applyNumberFormat="1" applyFont="1" applyFill="1" applyBorder="1" applyAlignment="1" applyProtection="1">
      <alignment vertical="top" wrapText="1"/>
      <protection/>
    </xf>
    <xf numFmtId="168" fontId="39" fillId="0" borderId="15" xfId="40" applyNumberFormat="1" applyFont="1" applyFill="1" applyBorder="1" applyAlignment="1" applyProtection="1">
      <alignment vertical="top" wrapText="1"/>
      <protection/>
    </xf>
    <xf numFmtId="168" fontId="42" fillId="0" borderId="15" xfId="40" applyNumberFormat="1" applyFont="1" applyFill="1" applyBorder="1" applyAlignment="1" applyProtection="1">
      <alignment vertical="top" wrapText="1"/>
      <protection/>
    </xf>
    <xf numFmtId="168" fontId="36" fillId="0" borderId="25" xfId="40" applyNumberFormat="1" applyFont="1" applyFill="1" applyBorder="1" applyAlignment="1" applyProtection="1">
      <alignment vertical="top" wrapText="1"/>
      <protection/>
    </xf>
    <xf numFmtId="168" fontId="39" fillId="0" borderId="25" xfId="40" applyNumberFormat="1" applyFont="1" applyFill="1" applyBorder="1" applyAlignment="1" applyProtection="1">
      <alignment vertical="top" wrapText="1"/>
      <protection/>
    </xf>
    <xf numFmtId="168" fontId="40" fillId="0" borderId="25" xfId="40" applyNumberFormat="1" applyFont="1" applyFill="1" applyBorder="1" applyAlignment="1" applyProtection="1">
      <alignment vertical="top" wrapText="1"/>
      <protection/>
    </xf>
    <xf numFmtId="168" fontId="25" fillId="0" borderId="25" xfId="40" applyNumberFormat="1" applyFont="1" applyFill="1" applyBorder="1" applyAlignment="1" applyProtection="1">
      <alignment vertical="top" wrapText="1"/>
      <protection/>
    </xf>
    <xf numFmtId="168" fontId="27" fillId="0" borderId="25" xfId="40" applyNumberFormat="1" applyFont="1" applyFill="1" applyBorder="1" applyAlignment="1" applyProtection="1">
      <alignment vertical="top" wrapText="1"/>
      <protection/>
    </xf>
    <xf numFmtId="0" fontId="25" fillId="0" borderId="25" xfId="0" applyFont="1" applyBorder="1" applyAlignment="1">
      <alignment vertical="top" wrapText="1"/>
    </xf>
    <xf numFmtId="0" fontId="25" fillId="0" borderId="25" xfId="0" applyFont="1" applyBorder="1" applyAlignment="1">
      <alignment horizontal="right" vertical="top" wrapText="1"/>
    </xf>
    <xf numFmtId="168" fontId="26" fillId="0" borderId="25" xfId="0" applyNumberFormat="1" applyFont="1" applyBorder="1" applyAlignment="1">
      <alignment vertical="top" wrapText="1"/>
    </xf>
    <xf numFmtId="166" fontId="17" fillId="0" borderId="0" xfId="0" applyNumberFormat="1" applyFont="1" applyBorder="1" applyAlignment="1">
      <alignment horizontal="right"/>
    </xf>
    <xf numFmtId="166" fontId="29" fillId="0" borderId="65" xfId="0" applyNumberFormat="1" applyFont="1" applyBorder="1" applyAlignment="1">
      <alignment/>
    </xf>
    <xf numFmtId="166" fontId="30" fillId="0" borderId="0" xfId="0" applyNumberFormat="1" applyFont="1" applyAlignment="1">
      <alignment/>
    </xf>
    <xf numFmtId="166" fontId="1" fillId="0" borderId="46" xfId="40" applyNumberFormat="1" applyFont="1" applyBorder="1" applyAlignment="1">
      <alignment/>
    </xf>
    <xf numFmtId="166" fontId="1" fillId="0" borderId="16" xfId="40" applyNumberFormat="1" applyFont="1" applyBorder="1" applyAlignment="1">
      <alignment/>
    </xf>
    <xf numFmtId="166" fontId="9" fillId="0" borderId="20" xfId="4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3" fontId="1" fillId="0" borderId="40" xfId="0" applyNumberFormat="1" applyFont="1" applyBorder="1" applyAlignment="1" applyProtection="1">
      <alignment vertical="center" wrapText="1"/>
      <protection/>
    </xf>
    <xf numFmtId="3" fontId="0" fillId="0" borderId="78" xfId="0" applyNumberFormat="1" applyFont="1" applyBorder="1" applyAlignment="1" applyProtection="1">
      <alignment vertical="center" wrapText="1"/>
      <protection/>
    </xf>
    <xf numFmtId="166" fontId="29" fillId="0" borderId="71" xfId="0" applyNumberFormat="1" applyFont="1" applyBorder="1" applyAlignment="1">
      <alignment/>
    </xf>
    <xf numFmtId="166" fontId="43" fillId="0" borderId="15" xfId="40" applyNumberFormat="1" applyFont="1" applyBorder="1" applyAlignment="1">
      <alignment/>
    </xf>
    <xf numFmtId="0" fontId="25" fillId="0" borderId="18" xfId="0" applyFont="1" applyBorder="1" applyAlignment="1">
      <alignment vertical="top" wrapText="1"/>
    </xf>
    <xf numFmtId="168" fontId="26" fillId="0" borderId="18" xfId="40" applyNumberFormat="1" applyFont="1" applyFill="1" applyBorder="1" applyAlignment="1" applyProtection="1">
      <alignment vertical="top" wrapText="1"/>
      <protection/>
    </xf>
    <xf numFmtId="168" fontId="25" fillId="0" borderId="18" xfId="40" applyNumberFormat="1" applyFont="1" applyFill="1" applyBorder="1" applyAlignment="1" applyProtection="1">
      <alignment vertical="top" wrapText="1"/>
      <protection/>
    </xf>
    <xf numFmtId="168" fontId="26" fillId="0" borderId="18" xfId="40" applyNumberFormat="1" applyFont="1" applyFill="1" applyBorder="1" applyAlignment="1" applyProtection="1">
      <alignment vertical="top" wrapText="1"/>
      <protection/>
    </xf>
    <xf numFmtId="166" fontId="9" fillId="0" borderId="26" xfId="40" applyNumberFormat="1" applyFont="1" applyBorder="1" applyAlignment="1">
      <alignment/>
    </xf>
    <xf numFmtId="166" fontId="9" fillId="0" borderId="11" xfId="4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9" fillId="0" borderId="20" xfId="0" applyFont="1" applyBorder="1" applyAlignment="1">
      <alignment/>
    </xf>
    <xf numFmtId="168" fontId="0" fillId="0" borderId="15" xfId="42" applyNumberFormat="1" applyBorder="1" applyAlignment="1">
      <alignment horizontal="left"/>
    </xf>
    <xf numFmtId="168" fontId="0" fillId="0" borderId="15" xfId="42" applyNumberFormat="1" applyBorder="1" applyAlignment="1">
      <alignment/>
    </xf>
    <xf numFmtId="0" fontId="0" fillId="0" borderId="46" xfId="0" applyFont="1" applyBorder="1" applyAlignment="1" applyProtection="1">
      <alignment vertical="center" wrapText="1"/>
      <protection/>
    </xf>
    <xf numFmtId="3" fontId="0" fillId="0" borderId="33" xfId="0" applyNumberFormat="1" applyFont="1" applyBorder="1" applyAlignment="1" applyProtection="1">
      <alignment vertical="center" wrapText="1"/>
      <protection/>
    </xf>
    <xf numFmtId="3" fontId="0" fillId="0" borderId="30" xfId="0" applyNumberFormat="1" applyFont="1" applyBorder="1" applyAlignment="1" applyProtection="1">
      <alignment vertical="center" wrapText="1"/>
      <protection/>
    </xf>
    <xf numFmtId="3" fontId="0" fillId="0" borderId="34" xfId="0" applyNumberFormat="1" applyFont="1" applyBorder="1" applyAlignment="1" applyProtection="1">
      <alignment vertical="center" wrapText="1"/>
      <protection/>
    </xf>
    <xf numFmtId="3" fontId="0" fillId="0" borderId="46" xfId="0" applyNumberFormat="1" applyFont="1" applyBorder="1" applyAlignment="1" applyProtection="1">
      <alignment vertical="center" wrapText="1"/>
      <protection/>
    </xf>
    <xf numFmtId="0" fontId="0" fillId="0" borderId="50" xfId="0" applyFont="1" applyBorder="1" applyAlignment="1" applyProtection="1">
      <alignment vertical="center" wrapText="1"/>
      <protection/>
    </xf>
    <xf numFmtId="3" fontId="0" fillId="0" borderId="38" xfId="0" applyNumberFormat="1" applyFont="1" applyBorder="1" applyAlignment="1" applyProtection="1">
      <alignment vertical="center" wrapText="1"/>
      <protection/>
    </xf>
    <xf numFmtId="3" fontId="0" fillId="0" borderId="39" xfId="0" applyNumberFormat="1" applyFont="1" applyBorder="1" applyAlignment="1" applyProtection="1">
      <alignment vertical="center" wrapText="1"/>
      <protection/>
    </xf>
    <xf numFmtId="3" fontId="0" fillId="0" borderId="40" xfId="0" applyNumberFormat="1" applyFont="1" applyBorder="1" applyAlignment="1" applyProtection="1">
      <alignment vertical="center" wrapText="1"/>
      <protection/>
    </xf>
    <xf numFmtId="3" fontId="0" fillId="0" borderId="50" xfId="0" applyNumberFormat="1" applyFont="1" applyBorder="1" applyAlignment="1" applyProtection="1">
      <alignment vertical="center" wrapText="1"/>
      <protection/>
    </xf>
    <xf numFmtId="0" fontId="0" fillId="0" borderId="45" xfId="0" applyFont="1" applyBorder="1" applyAlignment="1" applyProtection="1">
      <alignment vertical="center" wrapText="1"/>
      <protection/>
    </xf>
    <xf numFmtId="3" fontId="0" fillId="0" borderId="79" xfId="0" applyNumberFormat="1" applyFont="1" applyBorder="1" applyAlignment="1" applyProtection="1">
      <alignment vertical="center" wrapText="1"/>
      <protection/>
    </xf>
    <xf numFmtId="3" fontId="0" fillId="0" borderId="31" xfId="0" applyNumberFormat="1" applyFont="1" applyBorder="1" applyAlignment="1" applyProtection="1">
      <alignment vertical="center" wrapText="1"/>
      <protection/>
    </xf>
    <xf numFmtId="3" fontId="0" fillId="0" borderId="32" xfId="0" applyNumberFormat="1" applyFont="1" applyBorder="1" applyAlignment="1" applyProtection="1">
      <alignment vertical="center" wrapText="1"/>
      <protection/>
    </xf>
    <xf numFmtId="3" fontId="0" fillId="0" borderId="45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3" fontId="0" fillId="0" borderId="31" xfId="0" applyNumberFormat="1" applyFont="1" applyFill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66" fontId="31" fillId="0" borderId="41" xfId="40" applyNumberFormat="1" applyFont="1" applyBorder="1" applyAlignment="1">
      <alignment horizontal="center"/>
    </xf>
    <xf numFmtId="166" fontId="31" fillId="0" borderId="47" xfId="40" applyNumberFormat="1" applyFont="1" applyBorder="1" applyAlignment="1">
      <alignment horizontal="center"/>
    </xf>
    <xf numFmtId="166" fontId="88" fillId="0" borderId="15" xfId="40" applyNumberFormat="1" applyFont="1" applyBorder="1" applyAlignment="1">
      <alignment/>
    </xf>
    <xf numFmtId="166" fontId="0" fillId="0" borderId="16" xfId="40" applyNumberFormat="1" applyFont="1" applyFill="1" applyBorder="1" applyAlignment="1">
      <alignment horizontal="center"/>
    </xf>
    <xf numFmtId="168" fontId="89" fillId="0" borderId="15" xfId="40" applyNumberFormat="1" applyFont="1" applyFill="1" applyBorder="1" applyAlignment="1" applyProtection="1">
      <alignment horizontal="center" vertical="top" wrapText="1"/>
      <protection/>
    </xf>
    <xf numFmtId="0" fontId="0" fillId="0" borderId="15" xfId="0" applyFont="1" applyBorder="1" applyAlignment="1">
      <alignment horizontal="left"/>
    </xf>
    <xf numFmtId="0" fontId="44" fillId="0" borderId="79" xfId="0" applyFont="1" applyBorder="1" applyAlignment="1" applyProtection="1">
      <alignment horizontal="center" vertical="center" wrapText="1"/>
      <protection/>
    </xf>
    <xf numFmtId="0" fontId="44" fillId="0" borderId="31" xfId="0" applyFont="1" applyBorder="1" applyAlignment="1" applyProtection="1">
      <alignment vertical="center" wrapText="1"/>
      <protection/>
    </xf>
    <xf numFmtId="0" fontId="44" fillId="0" borderId="31" xfId="0" applyFont="1" applyBorder="1" applyAlignment="1" applyProtection="1">
      <alignment horizontal="center" vertical="center" wrapText="1"/>
      <protection/>
    </xf>
    <xf numFmtId="0" fontId="44" fillId="0" borderId="79" xfId="0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80" xfId="0" applyNumberFormat="1" applyFont="1" applyBorder="1" applyAlignment="1" applyProtection="1">
      <alignment horizontal="center" vertical="center" wrapText="1"/>
      <protection/>
    </xf>
    <xf numFmtId="3" fontId="11" fillId="0" borderId="72" xfId="0" applyNumberFormat="1" applyFont="1" applyBorder="1" applyAlignment="1" applyProtection="1">
      <alignment vertical="center" wrapText="1"/>
      <protection/>
    </xf>
    <xf numFmtId="3" fontId="11" fillId="0" borderId="72" xfId="0" applyNumberFormat="1" applyFont="1" applyBorder="1" applyAlignment="1" applyProtection="1">
      <alignment horizontal="center" vertical="center" wrapText="1"/>
      <protection/>
    </xf>
    <xf numFmtId="3" fontId="11" fillId="0" borderId="72" xfId="0" applyNumberFormat="1" applyFont="1" applyBorder="1" applyAlignment="1" applyProtection="1">
      <alignment horizontal="center" vertical="center" wrapText="1"/>
      <protection/>
    </xf>
    <xf numFmtId="3" fontId="11" fillId="0" borderId="29" xfId="0" applyNumberFormat="1" applyFont="1" applyBorder="1" applyAlignment="1" applyProtection="1">
      <alignment horizontal="center" vertical="center" wrapText="1"/>
      <protection/>
    </xf>
    <xf numFmtId="3" fontId="11" fillId="0" borderId="80" xfId="0" applyNumberFormat="1" applyFont="1" applyBorder="1" applyAlignment="1" applyProtection="1">
      <alignment vertical="center" wrapText="1"/>
      <protection/>
    </xf>
    <xf numFmtId="0" fontId="11" fillId="0" borderId="72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horizontal="center" vertical="center" wrapText="1"/>
      <protection/>
    </xf>
    <xf numFmtId="0" fontId="12" fillId="0" borderId="81" xfId="0" applyFont="1" applyBorder="1" applyAlignment="1" applyProtection="1">
      <alignment horizontal="center" vertical="center" wrapText="1"/>
      <protection/>
    </xf>
    <xf numFmtId="3" fontId="12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82" xfId="0" applyFont="1" applyBorder="1" applyAlignment="1" applyProtection="1">
      <alignment vertical="center" wrapText="1"/>
      <protection/>
    </xf>
    <xf numFmtId="3" fontId="0" fillId="0" borderId="83" xfId="0" applyNumberFormat="1" applyFont="1" applyBorder="1" applyAlignment="1" applyProtection="1">
      <alignment vertical="center" wrapText="1"/>
      <protection/>
    </xf>
    <xf numFmtId="3" fontId="0" fillId="0" borderId="41" xfId="0" applyNumberFormat="1" applyFont="1" applyBorder="1" applyAlignment="1" applyProtection="1">
      <alignment vertical="center" wrapText="1"/>
      <protection/>
    </xf>
    <xf numFmtId="3" fontId="0" fillId="0" borderId="70" xfId="0" applyNumberFormat="1" applyFont="1" applyBorder="1" applyAlignment="1" applyProtection="1">
      <alignment vertical="center" wrapText="1"/>
      <protection/>
    </xf>
    <xf numFmtId="0" fontId="0" fillId="0" borderId="56" xfId="0" applyFont="1" applyBorder="1" applyAlignment="1" applyProtection="1">
      <alignment vertical="center" wrapText="1"/>
      <protection/>
    </xf>
    <xf numFmtId="3" fontId="0" fillId="0" borderId="57" xfId="0" applyNumberFormat="1" applyFont="1" applyBorder="1" applyAlignment="1" applyProtection="1">
      <alignment vertical="center" wrapText="1"/>
      <protection/>
    </xf>
    <xf numFmtId="3" fontId="0" fillId="0" borderId="47" xfId="0" applyNumberFormat="1" applyFont="1" applyBorder="1" applyAlignment="1" applyProtection="1">
      <alignment vertical="center" wrapText="1"/>
      <protection/>
    </xf>
    <xf numFmtId="3" fontId="0" fillId="0" borderId="69" xfId="0" applyNumberFormat="1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/>
      <protection/>
    </xf>
    <xf numFmtId="0" fontId="0" fillId="0" borderId="20" xfId="0" applyBorder="1" applyAlignment="1">
      <alignment/>
    </xf>
    <xf numFmtId="166" fontId="0" fillId="0" borderId="20" xfId="40" applyNumberFormat="1" applyFont="1" applyBorder="1" applyAlignment="1">
      <alignment/>
    </xf>
    <xf numFmtId="166" fontId="0" fillId="0" borderId="15" xfId="40" applyNumberFormat="1" applyFont="1" applyBorder="1" applyAlignment="1">
      <alignment/>
    </xf>
    <xf numFmtId="168" fontId="42" fillId="0" borderId="18" xfId="40" applyNumberFormat="1" applyFont="1" applyFill="1" applyBorder="1" applyAlignment="1" applyProtection="1">
      <alignment vertical="top" wrapText="1"/>
      <protection/>
    </xf>
    <xf numFmtId="168" fontId="42" fillId="0" borderId="20" xfId="40" applyNumberFormat="1" applyFont="1" applyFill="1" applyBorder="1" applyAlignment="1" applyProtection="1">
      <alignment vertical="top" wrapText="1"/>
      <protection/>
    </xf>
    <xf numFmtId="0" fontId="10" fillId="0" borderId="84" xfId="0" applyFont="1" applyBorder="1" applyAlignment="1">
      <alignment/>
    </xf>
    <xf numFmtId="166" fontId="4" fillId="0" borderId="14" xfId="40" applyNumberFormat="1" applyFont="1" applyBorder="1" applyAlignment="1">
      <alignment/>
    </xf>
    <xf numFmtId="166" fontId="4" fillId="0" borderId="15" xfId="40" applyNumberFormat="1" applyFont="1" applyBorder="1" applyAlignment="1">
      <alignment/>
    </xf>
    <xf numFmtId="166" fontId="4" fillId="0" borderId="56" xfId="40" applyNumberFormat="1" applyFont="1" applyBorder="1" applyAlignment="1">
      <alignment/>
    </xf>
    <xf numFmtId="166" fontId="3" fillId="0" borderId="46" xfId="40" applyNumberFormat="1" applyFont="1" applyBorder="1" applyAlignment="1">
      <alignment/>
    </xf>
    <xf numFmtId="166" fontId="4" fillId="0" borderId="46" xfId="40" applyNumberFormat="1" applyFont="1" applyBorder="1" applyAlignment="1">
      <alignment/>
    </xf>
    <xf numFmtId="0" fontId="4" fillId="0" borderId="82" xfId="0" applyFont="1" applyBorder="1" applyAlignment="1">
      <alignment/>
    </xf>
    <xf numFmtId="0" fontId="4" fillId="0" borderId="15" xfId="0" applyFont="1" applyBorder="1" applyAlignment="1">
      <alignment/>
    </xf>
    <xf numFmtId="166" fontId="3" fillId="0" borderId="82" xfId="40" applyNumberFormat="1" applyFont="1" applyBorder="1" applyAlignment="1">
      <alignment/>
    </xf>
    <xf numFmtId="166" fontId="4" fillId="0" borderId="46" xfId="40" applyNumberFormat="1" applyFont="1" applyBorder="1" applyAlignment="1">
      <alignment horizontal="center"/>
    </xf>
    <xf numFmtId="166" fontId="4" fillId="0" borderId="46" xfId="0" applyNumberFormat="1" applyFont="1" applyBorder="1" applyAlignment="1">
      <alignment/>
    </xf>
    <xf numFmtId="166" fontId="4" fillId="0" borderId="50" xfId="40" applyNumberFormat="1" applyFont="1" applyBorder="1" applyAlignment="1">
      <alignment/>
    </xf>
    <xf numFmtId="0" fontId="10" fillId="0" borderId="62" xfId="0" applyFont="1" applyBorder="1" applyAlignment="1">
      <alignment/>
    </xf>
    <xf numFmtId="0" fontId="4" fillId="0" borderId="85" xfId="0" applyFont="1" applyBorder="1" applyAlignment="1">
      <alignment/>
    </xf>
    <xf numFmtId="166" fontId="4" fillId="0" borderId="72" xfId="40" applyNumberFormat="1" applyFont="1" applyBorder="1" applyAlignment="1">
      <alignment/>
    </xf>
    <xf numFmtId="166" fontId="4" fillId="0" borderId="81" xfId="40" applyNumberFormat="1" applyFont="1" applyBorder="1" applyAlignment="1">
      <alignment/>
    </xf>
    <xf numFmtId="166" fontId="4" fillId="0" borderId="29" xfId="40" applyNumberFormat="1" applyFont="1" applyBorder="1" applyAlignment="1">
      <alignment/>
    </xf>
    <xf numFmtId="0" fontId="0" fillId="0" borderId="66" xfId="0" applyBorder="1" applyAlignment="1">
      <alignment horizontal="left"/>
    </xf>
    <xf numFmtId="0" fontId="0" fillId="0" borderId="86" xfId="0" applyBorder="1" applyAlignment="1">
      <alignment horizontal="left"/>
    </xf>
    <xf numFmtId="166" fontId="6" fillId="0" borderId="20" xfId="40" applyNumberFormat="1" applyFont="1" applyBorder="1" applyAlignment="1">
      <alignment/>
    </xf>
    <xf numFmtId="166" fontId="90" fillId="0" borderId="15" xfId="40" applyNumberFormat="1" applyFont="1" applyBorder="1" applyAlignment="1">
      <alignment/>
    </xf>
    <xf numFmtId="49" fontId="0" fillId="0" borderId="25" xfId="0" applyNumberFormat="1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3" fontId="88" fillId="0" borderId="46" xfId="0" applyNumberFormat="1" applyFont="1" applyBorder="1" applyAlignment="1" applyProtection="1">
      <alignment vertical="center" wrapText="1"/>
      <protection/>
    </xf>
    <xf numFmtId="3" fontId="91" fillId="0" borderId="46" xfId="0" applyNumberFormat="1" applyFont="1" applyBorder="1" applyAlignment="1" applyProtection="1">
      <alignment vertical="center" wrapText="1"/>
      <protection/>
    </xf>
    <xf numFmtId="0" fontId="92" fillId="0" borderId="45" xfId="0" applyFont="1" applyBorder="1" applyAlignment="1" applyProtection="1">
      <alignment vertical="center" wrapText="1"/>
      <protection/>
    </xf>
    <xf numFmtId="3" fontId="88" fillId="0" borderId="45" xfId="0" applyNumberFormat="1" applyFont="1" applyBorder="1" applyAlignment="1" applyProtection="1">
      <alignment vertical="center" wrapText="1"/>
      <protection/>
    </xf>
    <xf numFmtId="3" fontId="90" fillId="0" borderId="20" xfId="0" applyNumberFormat="1" applyFont="1" applyBorder="1" applyAlignment="1" applyProtection="1">
      <alignment vertical="center" wrapText="1"/>
      <protection/>
    </xf>
    <xf numFmtId="3" fontId="88" fillId="0" borderId="0" xfId="0" applyNumberFormat="1" applyFont="1" applyBorder="1" applyAlignment="1" applyProtection="1">
      <alignment vertical="center" wrapText="1"/>
      <protection/>
    </xf>
    <xf numFmtId="3" fontId="88" fillId="0" borderId="50" xfId="0" applyNumberFormat="1" applyFont="1" applyBorder="1" applyAlignment="1" applyProtection="1">
      <alignment vertical="center" wrapText="1"/>
      <protection/>
    </xf>
    <xf numFmtId="3" fontId="88" fillId="0" borderId="82" xfId="0" applyNumberFormat="1" applyFont="1" applyBorder="1" applyAlignment="1" applyProtection="1">
      <alignment vertical="center" wrapText="1"/>
      <protection/>
    </xf>
    <xf numFmtId="3" fontId="88" fillId="0" borderId="30" xfId="0" applyNumberFormat="1" applyFont="1" applyBorder="1" applyAlignment="1" applyProtection="1">
      <alignment vertical="center" wrapText="1"/>
      <protection/>
    </xf>
    <xf numFmtId="3" fontId="88" fillId="0" borderId="56" xfId="0" applyNumberFormat="1" applyFont="1" applyBorder="1" applyAlignment="1" applyProtection="1">
      <alignment vertical="center" wrapText="1"/>
      <protection/>
    </xf>
    <xf numFmtId="3" fontId="90" fillId="0" borderId="0" xfId="0" applyNumberFormat="1" applyFont="1" applyBorder="1" applyAlignment="1" applyProtection="1">
      <alignment vertical="center" wrapText="1"/>
      <protection/>
    </xf>
    <xf numFmtId="166" fontId="1" fillId="0" borderId="16" xfId="4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168" fontId="40" fillId="0" borderId="18" xfId="40" applyNumberFormat="1" applyFont="1" applyFill="1" applyBorder="1" applyAlignment="1" applyProtection="1">
      <alignment vertical="top" wrapText="1"/>
      <protection/>
    </xf>
    <xf numFmtId="49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6" fillId="0" borderId="15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166" fontId="45" fillId="0" borderId="15" xfId="40" applyNumberFormat="1" applyFont="1" applyBorder="1" applyAlignment="1">
      <alignment/>
    </xf>
    <xf numFmtId="166" fontId="47" fillId="0" borderId="15" xfId="40" applyNumberFormat="1" applyFont="1" applyBorder="1" applyAlignment="1">
      <alignment/>
    </xf>
    <xf numFmtId="168" fontId="38" fillId="0" borderId="18" xfId="40" applyNumberFormat="1" applyFont="1" applyFill="1" applyBorder="1" applyAlignment="1" applyProtection="1">
      <alignment vertical="top" wrapText="1"/>
      <protection/>
    </xf>
    <xf numFmtId="0" fontId="0" fillId="0" borderId="16" xfId="0" applyFont="1" applyBorder="1" applyAlignment="1">
      <alignment horizontal="left"/>
    </xf>
    <xf numFmtId="168" fontId="37" fillId="0" borderId="14" xfId="40" applyNumberFormat="1" applyFont="1" applyFill="1" applyBorder="1" applyAlignment="1" applyProtection="1">
      <alignment vertical="top" wrapText="1"/>
      <protection/>
    </xf>
    <xf numFmtId="168" fontId="25" fillId="0" borderId="16" xfId="40" applyNumberFormat="1" applyFont="1" applyFill="1" applyBorder="1" applyAlignment="1" applyProtection="1">
      <alignment horizontal="center" vertical="top" wrapText="1"/>
      <protection/>
    </xf>
    <xf numFmtId="166" fontId="35" fillId="0" borderId="16" xfId="40" applyNumberFormat="1" applyFont="1" applyBorder="1" applyAlignment="1">
      <alignment/>
    </xf>
    <xf numFmtId="0" fontId="48" fillId="0" borderId="25" xfId="0" applyFont="1" applyBorder="1" applyAlignment="1">
      <alignment/>
    </xf>
    <xf numFmtId="0" fontId="0" fillId="0" borderId="15" xfId="0" applyBorder="1" applyAlignment="1">
      <alignment horizontal="left"/>
    </xf>
    <xf numFmtId="0" fontId="5" fillId="0" borderId="41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88" fillId="0" borderId="20" xfId="0" applyNumberFormat="1" applyFont="1" applyBorder="1" applyAlignment="1" applyProtection="1">
      <alignment vertical="center" wrapText="1"/>
      <protection/>
    </xf>
    <xf numFmtId="3" fontId="93" fillId="0" borderId="30" xfId="0" applyNumberFormat="1" applyFont="1" applyBorder="1" applyAlignment="1" applyProtection="1">
      <alignment vertical="center" wrapText="1"/>
      <protection/>
    </xf>
    <xf numFmtId="166" fontId="93" fillId="0" borderId="15" xfId="40" applyNumberFormat="1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168" fontId="38" fillId="0" borderId="16" xfId="40" applyNumberFormat="1" applyFont="1" applyFill="1" applyBorder="1" applyAlignment="1" applyProtection="1">
      <alignment vertical="top" wrapText="1"/>
      <protection/>
    </xf>
    <xf numFmtId="168" fontId="36" fillId="0" borderId="16" xfId="40" applyNumberFormat="1" applyFont="1" applyFill="1" applyBorder="1" applyAlignment="1" applyProtection="1">
      <alignment vertical="top" wrapText="1"/>
      <protection/>
    </xf>
    <xf numFmtId="166" fontId="44" fillId="0" borderId="31" xfId="40" applyNumberFormat="1" applyFont="1" applyBorder="1" applyAlignment="1" applyProtection="1">
      <alignment horizontal="center" vertical="center" wrapText="1"/>
      <protection/>
    </xf>
    <xf numFmtId="166" fontId="0" fillId="0" borderId="30" xfId="40" applyNumberFormat="1" applyFont="1" applyBorder="1" applyAlignment="1" applyProtection="1">
      <alignment horizontal="center" vertical="center" wrapText="1"/>
      <protection/>
    </xf>
    <xf numFmtId="166" fontId="44" fillId="0" borderId="79" xfId="40" applyNumberFormat="1" applyFont="1" applyBorder="1" applyAlignment="1" applyProtection="1">
      <alignment horizontal="right" vertical="center" wrapText="1"/>
      <protection/>
    </xf>
    <xf numFmtId="3" fontId="11" fillId="0" borderId="72" xfId="0" applyNumberFormat="1" applyFont="1" applyBorder="1" applyAlignment="1" applyProtection="1">
      <alignment horizontal="right" vertical="center" wrapText="1"/>
      <protection/>
    </xf>
    <xf numFmtId="3" fontId="0" fillId="0" borderId="30" xfId="0" applyNumberFormat="1" applyFont="1" applyBorder="1" applyAlignment="1" applyProtection="1">
      <alignment horizontal="right" vertical="center" wrapText="1"/>
      <protection/>
    </xf>
    <xf numFmtId="166" fontId="0" fillId="0" borderId="30" xfId="40" applyNumberFormat="1" applyFont="1" applyBorder="1" applyAlignment="1" applyProtection="1">
      <alignment horizontal="right" vertical="center" wrapText="1"/>
      <protection/>
    </xf>
    <xf numFmtId="166" fontId="1" fillId="0" borderId="22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168" fontId="49" fillId="0" borderId="15" xfId="40" applyNumberFormat="1" applyFont="1" applyFill="1" applyBorder="1" applyAlignment="1" applyProtection="1">
      <alignment vertical="top" wrapText="1"/>
      <protection/>
    </xf>
    <xf numFmtId="166" fontId="10" fillId="0" borderId="15" xfId="0" applyNumberFormat="1" applyFont="1" applyBorder="1" applyAlignment="1">
      <alignment/>
    </xf>
    <xf numFmtId="166" fontId="4" fillId="0" borderId="0" xfId="4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2" xfId="0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8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61" xfId="0" applyNumberFormat="1" applyFont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center" vertical="center" wrapText="1"/>
      <protection/>
    </xf>
    <xf numFmtId="3" fontId="1" fillId="0" borderId="87" xfId="0" applyNumberFormat="1" applyFont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horizontal="center" vertical="center" wrapText="1"/>
      <protection/>
    </xf>
    <xf numFmtId="3" fontId="6" fillId="0" borderId="21" xfId="0" applyNumberFormat="1" applyFont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center" vertical="center"/>
      <protection/>
    </xf>
    <xf numFmtId="3" fontId="6" fillId="0" borderId="24" xfId="0" applyNumberFormat="1" applyFont="1" applyBorder="1" applyAlignment="1" applyProtection="1">
      <alignment horizontal="center" vertical="center"/>
      <protection/>
    </xf>
    <xf numFmtId="3" fontId="6" fillId="0" borderId="17" xfId="0" applyNumberFormat="1" applyFont="1" applyBorder="1" applyAlignment="1" applyProtection="1">
      <alignment horizontal="center" vertical="center"/>
      <protection/>
    </xf>
    <xf numFmtId="3" fontId="6" fillId="0" borderId="19" xfId="0" applyNumberFormat="1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9" xfId="0" applyFont="1" applyBorder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" fontId="13" fillId="0" borderId="88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 vertical="center" wrapText="1"/>
    </xf>
    <xf numFmtId="3" fontId="13" fillId="0" borderId="64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3" fontId="0" fillId="0" borderId="41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0" fontId="16" fillId="0" borderId="3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166" fontId="31" fillId="0" borderId="41" xfId="40" applyNumberFormat="1" applyFont="1" applyBorder="1" applyAlignment="1">
      <alignment horizontal="center"/>
    </xf>
    <xf numFmtId="166" fontId="31" fillId="0" borderId="47" xfId="40" applyNumberFormat="1" applyFont="1" applyBorder="1" applyAlignment="1">
      <alignment horizontal="center"/>
    </xf>
    <xf numFmtId="166" fontId="31" fillId="0" borderId="70" xfId="40" applyNumberFormat="1" applyFont="1" applyBorder="1" applyAlignment="1">
      <alignment horizontal="center"/>
    </xf>
    <xf numFmtId="166" fontId="31" fillId="0" borderId="69" xfId="40" applyNumberFormat="1" applyFont="1" applyBorder="1" applyAlignment="1">
      <alignment horizontal="center"/>
    </xf>
    <xf numFmtId="166" fontId="32" fillId="0" borderId="41" xfId="40" applyNumberFormat="1" applyFont="1" applyBorder="1" applyAlignment="1">
      <alignment horizontal="center"/>
    </xf>
    <xf numFmtId="166" fontId="32" fillId="0" borderId="47" xfId="4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0</xdr:col>
      <xdr:colOff>1123950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1</xdr:col>
      <xdr:colOff>438150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.%20&#233;vi%20k&#246;lts&#233;gvet&#233;s\K&#246;lts&#233;gvet&#233;s%202018.&#233;vi%20sok%20t&#225;bl&#225;zat_sz&#225;mozott%20v&#233;gle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1140 Óvoda működtetés"/>
      <sheetName val="562912 Ovi étk."/>
      <sheetName val="562913 Isk.étk."/>
      <sheetName val="562917 Munkahelyi étk."/>
      <sheetName val="013350 Önkorm.v.gazd."/>
      <sheetName val="091120 Óvoda SNI"/>
      <sheetName val="091110 Szakmai óvoda"/>
      <sheetName val="889921 Szoc. étk."/>
      <sheetName val="889922 HSZG"/>
      <sheetName val="889924 Család és gyermekjólét"/>
      <sheetName val="900020 Önkorm.bevételei"/>
      <sheetName val="045160 Közutak üzemelt."/>
      <sheetName val="083030Egyéb kiadói tev."/>
      <sheetName val="013350 Önkorm.v.való g."/>
      <sheetName val="Nem lakóing bérbeadása"/>
      <sheetName val="066010 Zöldter-kezel."/>
      <sheetName val="011130 Önk. jogalkotás"/>
      <sheetName val="13360 Számv.könyvvizsg."/>
      <sheetName val="01130 Önkorm."/>
      <sheetName val="Vácrátót hivatal"/>
      <sheetName val="011220Adó, ill. besz."/>
      <sheetName val="016080 Kiem. áll. és önk. r."/>
      <sheetName val="Munka2"/>
      <sheetName val="018020Közp.ktgv.befiz."/>
      <sheetName val="06410 Közvilágítás"/>
      <sheetName val="066020 Város-és községgazd."/>
      <sheetName val="018010Önk.elsz.közp."/>
      <sheetName val="047410Ár- és belvízvéd."/>
      <sheetName val="811000 Épület üzemelt."/>
      <sheetName val="072112 Ügyelet"/>
      <sheetName val="074030 Védőnők"/>
      <sheetName val="074032 Ifjúságeü."/>
      <sheetName val="107060 egyéb szoc.ellát."/>
      <sheetName val="104051 Gyermekvéd."/>
      <sheetName val="084032 Civil szerv. program. t."/>
      <sheetName val="041233Hosszabb közf."/>
      <sheetName val="082044 Könyvtári szolg."/>
      <sheetName val="082091  Közműv. int.műk."/>
      <sheetName val="142 Közművelődi tev."/>
      <sheetName val="960302 Köztemető"/>
    </sheetNames>
    <sheetDataSet>
      <sheetData sheetId="16">
        <row r="94">
          <cell r="C94">
            <v>0</v>
          </cell>
        </row>
      </sheetData>
      <sheetData sheetId="19">
        <row r="70">
          <cell r="C70">
            <v>0</v>
          </cell>
        </row>
      </sheetData>
      <sheetData sheetId="23">
        <row r="25">
          <cell r="C25">
            <v>0</v>
          </cell>
        </row>
      </sheetData>
      <sheetData sheetId="36">
        <row r="31">
          <cell r="C3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A96"/>
  <sheetViews>
    <sheetView view="pageBreakPreview" zoomScaleSheetLayoutView="100" zoomScalePageLayoutView="0" workbookViewId="0" topLeftCell="A73">
      <selection activeCell="P50" sqref="P50"/>
    </sheetView>
  </sheetViews>
  <sheetFormatPr defaultColWidth="9.00390625" defaultRowHeight="12.75"/>
  <cols>
    <col min="5" max="5" width="16.375" style="0" customWidth="1"/>
    <col min="6" max="6" width="11.625" style="0" customWidth="1"/>
    <col min="7" max="7" width="18.25390625" style="0" customWidth="1"/>
  </cols>
  <sheetData>
    <row r="1" spans="1:7" ht="25.5">
      <c r="A1" s="19"/>
      <c r="B1" s="20"/>
      <c r="C1" s="602" t="s">
        <v>375</v>
      </c>
      <c r="D1" s="602"/>
      <c r="E1" s="602"/>
      <c r="F1" s="602"/>
      <c r="G1" s="57" t="s">
        <v>14</v>
      </c>
    </row>
    <row r="2" spans="1:7" ht="12.75">
      <c r="A2" s="23"/>
      <c r="B2" s="1"/>
      <c r="C2" s="603"/>
      <c r="D2" s="603"/>
      <c r="E2" s="603"/>
      <c r="F2" s="603"/>
      <c r="G2" s="58"/>
    </row>
    <row r="3" spans="1:7" ht="13.5" thickBot="1">
      <c r="A3" s="21"/>
      <c r="B3" s="22"/>
      <c r="C3" s="22"/>
      <c r="D3" s="22"/>
      <c r="E3" s="22"/>
      <c r="F3" s="22"/>
      <c r="G3" s="59" t="s">
        <v>13</v>
      </c>
    </row>
    <row r="4" spans="1:7" ht="33" customHeight="1" thickBot="1">
      <c r="A4" s="644" t="s">
        <v>0</v>
      </c>
      <c r="B4" s="645"/>
      <c r="C4" s="645"/>
      <c r="D4" s="645"/>
      <c r="E4" s="46"/>
      <c r="F4" s="47" t="s">
        <v>176</v>
      </c>
      <c r="G4" s="47" t="s">
        <v>376</v>
      </c>
    </row>
    <row r="5" spans="1:7" ht="12.75">
      <c r="A5" s="19"/>
      <c r="B5" s="20"/>
      <c r="C5" s="20"/>
      <c r="D5" s="20"/>
      <c r="E5" s="15"/>
      <c r="F5" s="12"/>
      <c r="G5" s="12"/>
    </row>
    <row r="6" spans="1:7" ht="12.75">
      <c r="A6" s="646" t="s">
        <v>1</v>
      </c>
      <c r="B6" s="634"/>
      <c r="C6" s="634"/>
      <c r="D6" s="634"/>
      <c r="E6" s="635"/>
      <c r="F6" s="13"/>
      <c r="G6" s="13"/>
    </row>
    <row r="7" spans="1:7" ht="12.75">
      <c r="A7" s="23"/>
      <c r="B7" s="1"/>
      <c r="C7" s="1"/>
      <c r="D7" s="1"/>
      <c r="E7" s="16"/>
      <c r="F7" s="13"/>
      <c r="G7" s="13"/>
    </row>
    <row r="8" spans="1:7" ht="12.75">
      <c r="A8" s="646" t="s">
        <v>2</v>
      </c>
      <c r="B8" s="634"/>
      <c r="C8" s="634"/>
      <c r="D8" s="634"/>
      <c r="E8" s="635"/>
      <c r="F8" s="13"/>
      <c r="G8" s="13"/>
    </row>
    <row r="9" spans="1:7" ht="12.75">
      <c r="A9" s="23"/>
      <c r="B9" s="1"/>
      <c r="C9" s="1"/>
      <c r="D9" s="1"/>
      <c r="E9" s="16"/>
      <c r="F9" s="13"/>
      <c r="G9" s="13"/>
    </row>
    <row r="10" spans="1:7" ht="12.75">
      <c r="A10" s="613" t="s">
        <v>335</v>
      </c>
      <c r="B10" s="614"/>
      <c r="C10" s="614"/>
      <c r="D10" s="614"/>
      <c r="E10" s="615"/>
      <c r="F10" s="13"/>
      <c r="G10" s="62">
        <v>20849</v>
      </c>
    </row>
    <row r="11" spans="1:7" ht="12.75">
      <c r="A11" s="613" t="s">
        <v>336</v>
      </c>
      <c r="B11" s="614"/>
      <c r="C11" s="614"/>
      <c r="D11" s="614"/>
      <c r="E11" s="615"/>
      <c r="F11" s="13"/>
      <c r="G11" s="62">
        <v>2157</v>
      </c>
    </row>
    <row r="12" spans="1:7" ht="12.75">
      <c r="A12" s="35" t="s">
        <v>3</v>
      </c>
      <c r="B12" s="3"/>
      <c r="C12" s="3"/>
      <c r="D12" s="3"/>
      <c r="E12" s="26"/>
      <c r="F12" s="13"/>
      <c r="G12" s="62">
        <v>4342</v>
      </c>
    </row>
    <row r="13" spans="1:7" ht="13.5" thickBot="1">
      <c r="A13" s="35" t="s">
        <v>4</v>
      </c>
      <c r="B13" s="3"/>
      <c r="C13" s="3"/>
      <c r="D13" s="3"/>
      <c r="E13" s="26"/>
      <c r="F13" s="14"/>
      <c r="G13" s="281">
        <v>3742</v>
      </c>
    </row>
    <row r="14" spans="1:7" ht="15" thickBot="1">
      <c r="A14" s="7" t="s">
        <v>17</v>
      </c>
      <c r="B14" s="10"/>
      <c r="C14" s="10"/>
      <c r="D14" s="10"/>
      <c r="E14" s="39"/>
      <c r="F14" s="42"/>
      <c r="G14" s="282">
        <f>SUM(G10:G13)</f>
        <v>31090</v>
      </c>
    </row>
    <row r="15" spans="1:7" ht="15" thickBot="1">
      <c r="A15" s="9"/>
      <c r="B15" s="1"/>
      <c r="C15" s="1"/>
      <c r="D15" s="1"/>
      <c r="E15" s="2"/>
      <c r="F15" s="41"/>
      <c r="G15" s="283"/>
    </row>
    <row r="16" spans="1:7" ht="15" thickBot="1">
      <c r="A16" s="610" t="s">
        <v>5</v>
      </c>
      <c r="B16" s="611"/>
      <c r="C16" s="611"/>
      <c r="D16" s="611"/>
      <c r="E16" s="612"/>
      <c r="F16" s="40"/>
      <c r="G16" s="284"/>
    </row>
    <row r="17" spans="1:7" ht="12.75">
      <c r="A17" s="19"/>
      <c r="B17" s="20"/>
      <c r="C17" s="20"/>
      <c r="D17" s="20"/>
      <c r="E17" s="15"/>
      <c r="F17" s="12"/>
      <c r="G17" s="165"/>
    </row>
    <row r="18" spans="1:7" ht="12.75">
      <c r="A18" s="613" t="s">
        <v>6</v>
      </c>
      <c r="B18" s="614"/>
      <c r="C18" s="614"/>
      <c r="D18" s="614"/>
      <c r="E18" s="615"/>
      <c r="F18" s="13"/>
      <c r="G18" s="489">
        <v>33500</v>
      </c>
    </row>
    <row r="19" spans="1:7" ht="12.75">
      <c r="A19" s="613" t="s">
        <v>7</v>
      </c>
      <c r="B19" s="614"/>
      <c r="C19" s="614"/>
      <c r="D19" s="614"/>
      <c r="E19" s="615"/>
      <c r="F19" s="13"/>
      <c r="G19" s="489">
        <v>70000</v>
      </c>
    </row>
    <row r="20" spans="1:7" ht="12.75">
      <c r="A20" s="613" t="s">
        <v>328</v>
      </c>
      <c r="B20" s="614"/>
      <c r="C20" s="614"/>
      <c r="D20" s="614"/>
      <c r="E20" s="615"/>
      <c r="F20" s="13"/>
      <c r="G20" s="489">
        <v>555</v>
      </c>
    </row>
    <row r="21" spans="1:7" ht="12.75">
      <c r="A21" s="617" t="s">
        <v>345</v>
      </c>
      <c r="B21" s="618"/>
      <c r="C21" s="618"/>
      <c r="D21" s="618"/>
      <c r="E21" s="631"/>
      <c r="F21" s="13"/>
      <c r="G21" s="489">
        <v>260</v>
      </c>
    </row>
    <row r="22" spans="1:7" ht="12.75">
      <c r="A22" s="617"/>
      <c r="B22" s="618"/>
      <c r="C22" s="618"/>
      <c r="D22" s="618"/>
      <c r="E22" s="631"/>
      <c r="F22" s="13"/>
      <c r="G22" s="489"/>
    </row>
    <row r="23" spans="1:7" ht="13.5" thickBot="1">
      <c r="A23" s="21"/>
      <c r="B23" s="22"/>
      <c r="C23" s="22"/>
      <c r="D23" s="22"/>
      <c r="E23" s="38"/>
      <c r="F23" s="14"/>
      <c r="G23" s="281"/>
    </row>
    <row r="24" spans="1:7" ht="13.5" thickBot="1">
      <c r="A24" s="610" t="s">
        <v>8</v>
      </c>
      <c r="B24" s="616"/>
      <c r="C24" s="616"/>
      <c r="D24" s="616"/>
      <c r="E24" s="632"/>
      <c r="F24" s="43"/>
      <c r="G24" s="543">
        <f>SUM(G18:G23)</f>
        <v>104315</v>
      </c>
    </row>
    <row r="25" spans="1:7" ht="12.75">
      <c r="A25" s="19"/>
      <c r="B25" s="20"/>
      <c r="C25" s="20"/>
      <c r="D25" s="20"/>
      <c r="E25" s="15"/>
      <c r="F25" s="12"/>
      <c r="G25" s="165"/>
    </row>
    <row r="26" spans="1:7" ht="12.75">
      <c r="A26" s="613"/>
      <c r="B26" s="614"/>
      <c r="C26" s="614"/>
      <c r="D26" s="614"/>
      <c r="E26" s="615"/>
      <c r="F26" s="13"/>
      <c r="G26" s="62"/>
    </row>
    <row r="27" spans="1:7" ht="12.75">
      <c r="A27" s="613"/>
      <c r="B27" s="614"/>
      <c r="C27" s="614"/>
      <c r="D27" s="614"/>
      <c r="E27" s="615"/>
      <c r="F27" s="13"/>
      <c r="G27" s="489"/>
    </row>
    <row r="28" spans="1:7" ht="12.75">
      <c r="A28" s="613" t="s">
        <v>21</v>
      </c>
      <c r="B28" s="614"/>
      <c r="C28" s="614"/>
      <c r="D28" s="614"/>
      <c r="E28" s="615"/>
      <c r="F28" s="13"/>
      <c r="G28" s="544">
        <v>0</v>
      </c>
    </row>
    <row r="29" spans="1:7" ht="13.5" thickBot="1">
      <c r="A29" s="36"/>
      <c r="B29" s="37"/>
      <c r="C29" s="37"/>
      <c r="D29" s="37"/>
      <c r="E29" s="38"/>
      <c r="F29" s="14"/>
      <c r="G29" s="281"/>
    </row>
    <row r="30" spans="1:7" ht="13.5" thickBot="1">
      <c r="A30" s="610" t="s">
        <v>139</v>
      </c>
      <c r="B30" s="616"/>
      <c r="C30" s="616"/>
      <c r="D30" s="616"/>
      <c r="E30" s="616"/>
      <c r="F30" s="519"/>
      <c r="G30" s="520"/>
    </row>
    <row r="31" spans="1:7" ht="12.75">
      <c r="A31" s="25"/>
      <c r="B31" s="4"/>
      <c r="C31" s="4"/>
      <c r="D31" s="4"/>
      <c r="E31" s="4"/>
      <c r="F31" s="13"/>
      <c r="G31" s="62"/>
    </row>
    <row r="32" spans="1:7" ht="12.75">
      <c r="A32" s="35" t="s">
        <v>337</v>
      </c>
      <c r="B32" s="3"/>
      <c r="C32" s="3"/>
      <c r="D32" s="3"/>
      <c r="E32" s="3"/>
      <c r="F32" s="13"/>
      <c r="G32" s="489"/>
    </row>
    <row r="33" spans="1:7" ht="12.75">
      <c r="A33" s="35"/>
      <c r="B33" s="3"/>
      <c r="C33" s="3"/>
      <c r="D33" s="3"/>
      <c r="E33" s="3"/>
      <c r="F33" s="13"/>
      <c r="G33" s="62"/>
    </row>
    <row r="34" spans="1:7" ht="12.75">
      <c r="A34" s="35" t="s">
        <v>338</v>
      </c>
      <c r="B34" s="3"/>
      <c r="C34" s="3"/>
      <c r="D34" s="3"/>
      <c r="E34" s="3"/>
      <c r="F34" s="13"/>
      <c r="G34" s="62"/>
    </row>
    <row r="35" spans="1:7" ht="12.75">
      <c r="A35" s="35" t="s">
        <v>339</v>
      </c>
      <c r="B35" s="3"/>
      <c r="C35" s="3"/>
      <c r="D35" s="3"/>
      <c r="E35" s="3"/>
      <c r="F35" s="13"/>
      <c r="G35" s="62"/>
    </row>
    <row r="36" spans="1:7" ht="12.75">
      <c r="A36" s="35" t="s">
        <v>340</v>
      </c>
      <c r="B36" s="3"/>
      <c r="C36" s="3"/>
      <c r="D36" s="3"/>
      <c r="E36" s="3"/>
      <c r="F36" s="13"/>
      <c r="G36" s="62"/>
    </row>
    <row r="37" spans="1:7" s="1" customFormat="1" ht="12.75">
      <c r="A37" s="617"/>
      <c r="B37" s="618"/>
      <c r="C37" s="618"/>
      <c r="D37" s="618"/>
      <c r="E37" s="618"/>
      <c r="F37" s="13"/>
      <c r="G37" s="62"/>
    </row>
    <row r="38" spans="1:7" s="1" customFormat="1" ht="12.75">
      <c r="A38" s="650"/>
      <c r="B38" s="651"/>
      <c r="C38" s="651"/>
      <c r="D38" s="651"/>
      <c r="E38" s="651"/>
      <c r="F38" s="13"/>
      <c r="G38" s="62"/>
    </row>
    <row r="39" spans="1:7" s="1" customFormat="1" ht="13.5" thickBot="1">
      <c r="A39" s="55"/>
      <c r="B39" s="56"/>
      <c r="C39" s="56"/>
      <c r="D39" s="56"/>
      <c r="E39" s="56"/>
      <c r="F39" s="14"/>
      <c r="G39" s="558">
        <v>16935</v>
      </c>
    </row>
    <row r="40" spans="1:7" s="1" customFormat="1" ht="17.25" customHeight="1" thickBot="1">
      <c r="A40" s="44" t="s">
        <v>23</v>
      </c>
      <c r="B40" s="20"/>
      <c r="C40" s="20"/>
      <c r="D40" s="20"/>
      <c r="E40" s="15"/>
      <c r="F40" s="203"/>
      <c r="G40" s="285">
        <f>SUM(G39,G24,G14)</f>
        <v>152340</v>
      </c>
    </row>
    <row r="41" spans="1:7" ht="20.25" customHeight="1" thickBot="1">
      <c r="A41" s="647" t="s">
        <v>16</v>
      </c>
      <c r="B41" s="648"/>
      <c r="C41" s="648"/>
      <c r="D41" s="648"/>
      <c r="E41" s="649"/>
      <c r="F41" s="18"/>
      <c r="G41" s="63"/>
    </row>
    <row r="42" spans="1:7" s="1" customFormat="1" ht="12.75">
      <c r="A42" s="204"/>
      <c r="B42" s="100"/>
      <c r="C42" s="100"/>
      <c r="D42" s="100"/>
      <c r="E42" s="205"/>
      <c r="F42" s="28"/>
      <c r="G42" s="70"/>
    </row>
    <row r="43" spans="1:7" ht="13.5" thickBot="1">
      <c r="A43" s="619" t="s">
        <v>9</v>
      </c>
      <c r="B43" s="620"/>
      <c r="C43" s="620"/>
      <c r="D43" s="620"/>
      <c r="E43" s="621"/>
      <c r="F43" s="14"/>
      <c r="G43" s="281"/>
    </row>
    <row r="44" spans="1:7" ht="12.75">
      <c r="A44" s="607" t="s">
        <v>183</v>
      </c>
      <c r="B44" s="608"/>
      <c r="C44" s="608"/>
      <c r="D44" s="608"/>
      <c r="E44" s="609"/>
      <c r="F44" s="12"/>
      <c r="G44" s="165"/>
    </row>
    <row r="45" spans="1:7" ht="12.75">
      <c r="A45" s="54"/>
      <c r="B45" s="167"/>
      <c r="C45" s="167"/>
      <c r="D45" s="167"/>
      <c r="E45" s="168"/>
      <c r="F45" s="13"/>
      <c r="G45" s="62"/>
    </row>
    <row r="46" spans="1:7" ht="12.75">
      <c r="A46" s="54"/>
      <c r="B46" s="167"/>
      <c r="C46" s="167"/>
      <c r="D46" s="167"/>
      <c r="E46" s="168"/>
      <c r="F46" s="13"/>
      <c r="G46" s="62"/>
    </row>
    <row r="47" spans="1:7" ht="12.75">
      <c r="A47" s="613" t="s">
        <v>184</v>
      </c>
      <c r="B47" s="614"/>
      <c r="C47" s="614"/>
      <c r="D47" s="614"/>
      <c r="E47" s="615"/>
      <c r="F47" s="13"/>
      <c r="G47" s="465">
        <v>131103</v>
      </c>
    </row>
    <row r="48" spans="1:7" ht="12.75">
      <c r="A48" s="613" t="s">
        <v>185</v>
      </c>
      <c r="B48" s="614"/>
      <c r="C48" s="614"/>
      <c r="D48" s="614"/>
      <c r="E48" s="615"/>
      <c r="F48" s="13"/>
      <c r="G48" s="465">
        <v>119401</v>
      </c>
    </row>
    <row r="49" spans="1:7" ht="12.75">
      <c r="A49" s="23" t="s">
        <v>311</v>
      </c>
      <c r="B49" s="1"/>
      <c r="C49" s="1"/>
      <c r="D49" s="1"/>
      <c r="E49" s="16"/>
      <c r="F49" s="13"/>
      <c r="G49" s="466">
        <v>87412</v>
      </c>
    </row>
    <row r="50" spans="1:7" ht="12.75">
      <c r="A50" s="35" t="s">
        <v>186</v>
      </c>
      <c r="B50" s="3"/>
      <c r="C50" s="3"/>
      <c r="D50" s="3"/>
      <c r="E50" s="26"/>
      <c r="F50" s="13"/>
      <c r="G50" s="465">
        <v>10110</v>
      </c>
    </row>
    <row r="51" spans="1:7" ht="12.75">
      <c r="A51" s="35" t="s">
        <v>312</v>
      </c>
      <c r="B51" s="3"/>
      <c r="C51" s="3"/>
      <c r="D51" s="3"/>
      <c r="E51" s="26"/>
      <c r="F51" s="13"/>
      <c r="G51" s="424">
        <v>50000</v>
      </c>
    </row>
    <row r="52" spans="1:7" ht="12.75">
      <c r="A52" s="35" t="s">
        <v>341</v>
      </c>
      <c r="B52" s="3"/>
      <c r="C52" s="3"/>
      <c r="D52" s="3"/>
      <c r="E52" s="26"/>
      <c r="F52" s="13"/>
      <c r="G52" s="424">
        <v>0</v>
      </c>
    </row>
    <row r="53" spans="1:7" ht="13.5" thickBot="1">
      <c r="A53" s="35"/>
      <c r="B53" s="3"/>
      <c r="C53" s="3"/>
      <c r="D53" s="3"/>
      <c r="E53" s="26"/>
      <c r="F53" s="13"/>
      <c r="G53" s="62"/>
    </row>
    <row r="54" spans="1:7" ht="16.5" customHeight="1" thickBot="1">
      <c r="A54" s="610" t="s">
        <v>10</v>
      </c>
      <c r="B54" s="642"/>
      <c r="C54" s="642"/>
      <c r="D54" s="642"/>
      <c r="E54" s="643"/>
      <c r="F54" s="18"/>
      <c r="G54" s="63">
        <f>SUM(G47:G53)</f>
        <v>398026</v>
      </c>
    </row>
    <row r="55" spans="1:7" ht="26.25" customHeight="1" thickBot="1">
      <c r="A55" s="19"/>
      <c r="B55" s="20"/>
      <c r="C55" s="602" t="s">
        <v>346</v>
      </c>
      <c r="D55" s="602"/>
      <c r="E55" s="602"/>
      <c r="F55" s="602"/>
      <c r="G55" s="52" t="s">
        <v>15</v>
      </c>
    </row>
    <row r="56" spans="1:7" ht="12.75">
      <c r="A56" s="23"/>
      <c r="B56" s="1"/>
      <c r="C56" s="603"/>
      <c r="D56" s="603"/>
      <c r="E56" s="603"/>
      <c r="F56" s="603"/>
      <c r="G56" s="34"/>
    </row>
    <row r="57" spans="1:7" ht="13.5" thickBot="1">
      <c r="A57" s="21"/>
      <c r="B57" s="22"/>
      <c r="C57" s="22"/>
      <c r="D57" s="22"/>
      <c r="E57" s="22"/>
      <c r="F57" s="22"/>
      <c r="G57" s="51" t="s">
        <v>13</v>
      </c>
    </row>
    <row r="58" spans="1:7" ht="12.75">
      <c r="A58" s="19"/>
      <c r="B58" s="20"/>
      <c r="C58" s="20"/>
      <c r="D58" s="20"/>
      <c r="E58" s="15"/>
      <c r="F58" s="19"/>
      <c r="G58" s="12"/>
    </row>
    <row r="59" spans="1:7" ht="12.75">
      <c r="A59" s="23"/>
      <c r="B59" s="1"/>
      <c r="C59" s="1"/>
      <c r="D59" s="1"/>
      <c r="E59" s="16"/>
      <c r="F59" s="23"/>
      <c r="G59" s="13"/>
    </row>
    <row r="60" spans="1:7" ht="15.75" customHeight="1">
      <c r="A60" s="604" t="s">
        <v>22</v>
      </c>
      <c r="B60" s="605"/>
      <c r="C60" s="605"/>
      <c r="D60" s="605"/>
      <c r="E60" s="606"/>
      <c r="F60" s="48" t="s">
        <v>19</v>
      </c>
      <c r="G60" s="28" t="s">
        <v>18</v>
      </c>
    </row>
    <row r="61" spans="1:7" ht="12.75">
      <c r="A61" s="207"/>
      <c r="B61" s="167"/>
      <c r="C61" s="3"/>
      <c r="D61" s="3"/>
      <c r="E61" s="26"/>
      <c r="F61" s="48"/>
      <c r="G61" s="29"/>
    </row>
    <row r="62" spans="1:7" ht="12.75">
      <c r="A62" s="633"/>
      <c r="B62" s="634"/>
      <c r="C62" s="634"/>
      <c r="D62" s="634"/>
      <c r="E62" s="635"/>
      <c r="F62" s="48"/>
      <c r="G62" s="29"/>
    </row>
    <row r="63" spans="1:7" ht="12.75">
      <c r="A63" s="628"/>
      <c r="B63" s="629"/>
      <c r="C63" s="629"/>
      <c r="D63" s="629"/>
      <c r="E63" s="630"/>
      <c r="F63" s="49"/>
      <c r="G63" s="73"/>
    </row>
    <row r="64" spans="1:7" ht="12.75">
      <c r="A64" s="27" t="s">
        <v>233</v>
      </c>
      <c r="B64" s="11"/>
      <c r="C64" s="11"/>
      <c r="D64" s="11"/>
      <c r="E64" s="24"/>
      <c r="F64" s="49"/>
      <c r="G64" s="73">
        <v>0</v>
      </c>
    </row>
    <row r="65" spans="1:7" ht="13.5" thickBot="1">
      <c r="A65" s="545" t="s">
        <v>342</v>
      </c>
      <c r="B65" s="11"/>
      <c r="C65" s="11"/>
      <c r="D65" s="11"/>
      <c r="E65" s="24"/>
      <c r="F65" s="50"/>
      <c r="G65" s="286"/>
    </row>
    <row r="66" spans="1:7" ht="13.5" thickBot="1">
      <c r="A66" s="625" t="s">
        <v>20</v>
      </c>
      <c r="B66" s="626"/>
      <c r="C66" s="626"/>
      <c r="D66" s="626"/>
      <c r="E66" s="627"/>
      <c r="F66" s="18"/>
      <c r="G66" s="65">
        <f>SUM(G62:G65)</f>
        <v>0</v>
      </c>
    </row>
    <row r="67" spans="1:7" ht="12.75">
      <c r="A67" s="31"/>
      <c r="B67" s="30"/>
      <c r="C67" s="30"/>
      <c r="D67" s="30"/>
      <c r="E67" s="32"/>
      <c r="F67" s="33"/>
      <c r="G67" s="169"/>
    </row>
    <row r="68" spans="1:7" ht="13.5" thickBot="1">
      <c r="A68" s="21"/>
      <c r="B68" s="22"/>
      <c r="C68" s="22"/>
      <c r="D68" s="22"/>
      <c r="E68" s="17"/>
      <c r="F68" s="17"/>
      <c r="G68" s="62"/>
    </row>
    <row r="69" spans="1:7" ht="13.5" thickBot="1">
      <c r="A69" s="639" t="s">
        <v>11</v>
      </c>
      <c r="B69" s="640"/>
      <c r="C69" s="640"/>
      <c r="D69" s="640"/>
      <c r="E69" s="641"/>
      <c r="F69" s="16"/>
      <c r="G69" s="165"/>
    </row>
    <row r="70" spans="1:7" ht="12.75">
      <c r="A70" s="19"/>
      <c r="B70" s="20"/>
      <c r="C70" s="20"/>
      <c r="D70" s="20"/>
      <c r="E70" s="15"/>
      <c r="F70" s="20"/>
      <c r="G70" s="165"/>
    </row>
    <row r="71" spans="1:7" ht="12.75">
      <c r="A71" s="613"/>
      <c r="B71" s="614"/>
      <c r="C71" s="614"/>
      <c r="D71" s="614"/>
      <c r="E71" s="615"/>
      <c r="F71" s="1"/>
      <c r="G71" s="62"/>
    </row>
    <row r="72" spans="1:7" ht="12.75">
      <c r="A72" s="613" t="s">
        <v>187</v>
      </c>
      <c r="B72" s="614"/>
      <c r="C72" s="614"/>
      <c r="D72" s="614"/>
      <c r="E72" s="615"/>
      <c r="F72" s="1"/>
      <c r="G72" s="521">
        <v>14906</v>
      </c>
    </row>
    <row r="73" spans="1:7" ht="12.75">
      <c r="A73" s="613" t="s">
        <v>188</v>
      </c>
      <c r="B73" s="614"/>
      <c r="C73" s="614"/>
      <c r="D73" s="614"/>
      <c r="E73" s="615"/>
      <c r="F73" s="1"/>
      <c r="G73" s="521">
        <v>17252</v>
      </c>
    </row>
    <row r="74" spans="1:7" ht="12.75">
      <c r="A74" s="35" t="s">
        <v>343</v>
      </c>
      <c r="B74" s="3"/>
      <c r="C74" s="3"/>
      <c r="D74" s="3"/>
      <c r="E74" s="26"/>
      <c r="F74" s="1"/>
      <c r="G74" s="521"/>
    </row>
    <row r="75" spans="1:7" ht="12.75">
      <c r="A75" s="35" t="s">
        <v>329</v>
      </c>
      <c r="B75" s="3"/>
      <c r="C75" s="3"/>
      <c r="D75" s="3"/>
      <c r="E75" s="26"/>
      <c r="F75" s="1"/>
      <c r="G75" s="521">
        <v>0</v>
      </c>
    </row>
    <row r="76" spans="1:7" ht="12.75">
      <c r="A76" s="35" t="s">
        <v>344</v>
      </c>
      <c r="B76" s="3"/>
      <c r="C76" s="3"/>
      <c r="D76" s="3"/>
      <c r="E76" s="26"/>
      <c r="F76" s="1"/>
      <c r="G76" s="521">
        <v>13520</v>
      </c>
    </row>
    <row r="77" spans="1:7" ht="12.75">
      <c r="A77" s="613" t="s">
        <v>306</v>
      </c>
      <c r="B77" s="614"/>
      <c r="C77" s="614"/>
      <c r="D77" s="614"/>
      <c r="E77" s="615"/>
      <c r="F77" s="16"/>
      <c r="G77" s="521">
        <v>1185</v>
      </c>
    </row>
    <row r="78" spans="1:7" ht="12.75">
      <c r="A78" s="35"/>
      <c r="B78" s="3"/>
      <c r="C78" s="3"/>
      <c r="D78" s="3"/>
      <c r="E78" s="26"/>
      <c r="F78" s="16"/>
      <c r="G78" s="489"/>
    </row>
    <row r="79" spans="1:7" ht="12.75">
      <c r="A79" s="35"/>
      <c r="B79" s="3"/>
      <c r="C79" s="3"/>
      <c r="D79" s="3"/>
      <c r="E79" s="26"/>
      <c r="F79" s="16"/>
      <c r="G79" s="489"/>
    </row>
    <row r="80" spans="1:7" ht="12.75">
      <c r="A80" s="35"/>
      <c r="B80" s="3"/>
      <c r="C80" s="3"/>
      <c r="D80" s="3"/>
      <c r="E80" s="26"/>
      <c r="F80" s="16"/>
      <c r="G80" s="489"/>
    </row>
    <row r="81" spans="1:7" ht="12.75">
      <c r="A81" s="35"/>
      <c r="B81" s="3"/>
      <c r="C81" s="3"/>
      <c r="D81" s="3"/>
      <c r="E81" s="26"/>
      <c r="F81" s="16"/>
      <c r="G81" s="489"/>
    </row>
    <row r="82" spans="1:7" ht="12.75">
      <c r="A82" s="35"/>
      <c r="B82" s="3"/>
      <c r="C82" s="3"/>
      <c r="D82" s="3"/>
      <c r="E82" s="26"/>
      <c r="F82" s="16"/>
      <c r="G82" s="489"/>
    </row>
    <row r="83" spans="1:7" ht="13.5" thickBot="1">
      <c r="A83" s="36"/>
      <c r="B83" s="37"/>
      <c r="C83" s="37"/>
      <c r="D83" s="37"/>
      <c r="E83" s="38"/>
      <c r="F83" s="16"/>
      <c r="G83" s="489"/>
    </row>
    <row r="84" spans="1:7" ht="15.75" customHeight="1">
      <c r="A84" s="546" t="s">
        <v>26</v>
      </c>
      <c r="B84" s="541"/>
      <c r="C84" s="541"/>
      <c r="D84" s="541"/>
      <c r="E84" s="542"/>
      <c r="F84" s="426"/>
      <c r="G84" s="449">
        <f>SUM(G72:G83)</f>
        <v>46863</v>
      </c>
    </row>
    <row r="85" spans="1:7" ht="15.75" thickBot="1">
      <c r="A85" s="425" t="s">
        <v>24</v>
      </c>
      <c r="B85" s="417"/>
      <c r="C85" s="417"/>
      <c r="D85" s="417"/>
      <c r="E85" s="418"/>
      <c r="F85" s="280"/>
      <c r="G85" s="450">
        <f>SUM(G84,G54,G40)</f>
        <v>597229</v>
      </c>
    </row>
    <row r="86" spans="1:7" ht="15.75" customHeight="1">
      <c r="A86" s="53" t="s">
        <v>25</v>
      </c>
      <c r="B86" s="20"/>
      <c r="C86" s="20"/>
      <c r="D86" s="20"/>
      <c r="E86" s="15"/>
      <c r="F86" s="12"/>
      <c r="G86" s="165"/>
    </row>
    <row r="87" spans="1:7" ht="15.75" customHeight="1">
      <c r="A87" s="99" t="s">
        <v>190</v>
      </c>
      <c r="B87" s="6"/>
      <c r="C87" s="6"/>
      <c r="D87" s="6"/>
      <c r="E87" s="33"/>
      <c r="F87" s="28"/>
      <c r="G87" s="70"/>
    </row>
    <row r="88" spans="1:7" ht="15.75" customHeight="1" thickBot="1">
      <c r="A88" s="48" t="s">
        <v>377</v>
      </c>
      <c r="B88" s="6"/>
      <c r="C88" s="6"/>
      <c r="D88" s="6"/>
      <c r="E88" s="33"/>
      <c r="F88" s="28"/>
      <c r="G88" s="70">
        <v>46361</v>
      </c>
    </row>
    <row r="89" spans="1:7" ht="15.75" customHeight="1" thickBot="1">
      <c r="A89" s="610" t="s">
        <v>334</v>
      </c>
      <c r="B89" s="616"/>
      <c r="C89" s="616"/>
      <c r="D89" s="616"/>
      <c r="E89" s="632"/>
      <c r="F89" s="18"/>
      <c r="G89" s="63">
        <f>SUM(G85:G88)</f>
        <v>643590</v>
      </c>
    </row>
    <row r="90" spans="1:7" ht="15.75" customHeight="1">
      <c r="A90" s="25" t="s">
        <v>333</v>
      </c>
      <c r="B90" s="6"/>
      <c r="C90" s="6"/>
      <c r="D90" s="6"/>
      <c r="E90" s="33"/>
      <c r="F90" s="28"/>
      <c r="G90" s="70"/>
    </row>
    <row r="91" spans="1:7" ht="15.75" customHeight="1">
      <c r="A91" s="99" t="s">
        <v>191</v>
      </c>
      <c r="B91" s="6"/>
      <c r="C91" s="6"/>
      <c r="D91" s="6"/>
      <c r="E91" s="33"/>
      <c r="F91" s="28"/>
      <c r="G91" s="70"/>
    </row>
    <row r="92" spans="1:7" ht="12.75">
      <c r="A92" s="23" t="s">
        <v>27</v>
      </c>
      <c r="B92" s="1"/>
      <c r="C92" s="1"/>
      <c r="D92" s="1"/>
      <c r="E92" s="16"/>
      <c r="F92" s="13"/>
      <c r="G92" s="62">
        <v>0</v>
      </c>
    </row>
    <row r="93" spans="1:7" ht="12.75" customHeight="1">
      <c r="A93" s="622" t="s">
        <v>28</v>
      </c>
      <c r="B93" s="623"/>
      <c r="C93" s="623"/>
      <c r="D93" s="623"/>
      <c r="E93" s="624"/>
      <c r="F93" s="13"/>
      <c r="G93" s="62">
        <v>0</v>
      </c>
    </row>
    <row r="94" spans="1:7" ht="12.75" customHeight="1" thickBot="1">
      <c r="A94" s="636" t="s">
        <v>189</v>
      </c>
      <c r="B94" s="637"/>
      <c r="C94" s="637"/>
      <c r="D94" s="637"/>
      <c r="E94" s="638"/>
      <c r="F94" s="14"/>
      <c r="G94" s="281">
        <v>0</v>
      </c>
    </row>
    <row r="95" spans="1:53" s="10" customFormat="1" ht="16.5" customHeight="1" thickBot="1">
      <c r="A95" s="619" t="s">
        <v>12</v>
      </c>
      <c r="B95" s="620"/>
      <c r="C95" s="620"/>
      <c r="D95" s="620"/>
      <c r="E95" s="621"/>
      <c r="F95" s="280"/>
      <c r="G95" s="287">
        <f>SUM(G92:G94,G90,G88,G85)</f>
        <v>643590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4"/>
      <c r="B96" s="4"/>
      <c r="C96" s="4"/>
      <c r="D96" s="4"/>
      <c r="E96" s="4"/>
      <c r="F96" s="6"/>
      <c r="G96" s="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</sheetData>
  <sheetProtection/>
  <mergeCells count="39">
    <mergeCell ref="A27:E27"/>
    <mergeCell ref="A28:E28"/>
    <mergeCell ref="A43:E43"/>
    <mergeCell ref="A47:E47"/>
    <mergeCell ref="A41:E41"/>
    <mergeCell ref="A38:E38"/>
    <mergeCell ref="A4:D4"/>
    <mergeCell ref="A10:E10"/>
    <mergeCell ref="A11:E11"/>
    <mergeCell ref="A6:E6"/>
    <mergeCell ref="A8:E8"/>
    <mergeCell ref="A21:E21"/>
    <mergeCell ref="A18:E18"/>
    <mergeCell ref="A63:E63"/>
    <mergeCell ref="A22:E22"/>
    <mergeCell ref="A24:E24"/>
    <mergeCell ref="A62:E62"/>
    <mergeCell ref="A89:E89"/>
    <mergeCell ref="A94:E94"/>
    <mergeCell ref="A69:E69"/>
    <mergeCell ref="A71:E71"/>
    <mergeCell ref="A54:E54"/>
    <mergeCell ref="A26:E26"/>
    <mergeCell ref="A95:E95"/>
    <mergeCell ref="A93:E93"/>
    <mergeCell ref="A66:E66"/>
    <mergeCell ref="A77:E77"/>
    <mergeCell ref="A73:E73"/>
    <mergeCell ref="A72:E72"/>
    <mergeCell ref="C1:F2"/>
    <mergeCell ref="C55:F56"/>
    <mergeCell ref="A60:E60"/>
    <mergeCell ref="A44:E44"/>
    <mergeCell ref="A16:E16"/>
    <mergeCell ref="A20:E20"/>
    <mergeCell ref="A19:E19"/>
    <mergeCell ref="A30:E30"/>
    <mergeCell ref="A37:E37"/>
    <mergeCell ref="A48:E4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74"/>
  <sheetViews>
    <sheetView zoomScale="85" zoomScaleNormal="85" zoomScalePageLayoutView="0" workbookViewId="0" topLeftCell="A49">
      <selection activeCell="M10" sqref="M10"/>
    </sheetView>
  </sheetViews>
  <sheetFormatPr defaultColWidth="9.00390625" defaultRowHeight="12.75"/>
  <cols>
    <col min="1" max="1" width="5.125" style="0" customWidth="1"/>
    <col min="2" max="2" width="43.875" style="0" customWidth="1"/>
    <col min="3" max="3" width="13.25390625" style="0" customWidth="1"/>
    <col min="4" max="4" width="14.125" style="0" customWidth="1"/>
    <col min="5" max="5" width="13.25390625" style="0" customWidth="1"/>
    <col min="6" max="6" width="14.875" style="0" customWidth="1"/>
    <col min="8" max="8" width="9.125" style="1" customWidth="1"/>
  </cols>
  <sheetData>
    <row r="1" ht="12.75">
      <c r="F1" s="320" t="s">
        <v>243</v>
      </c>
    </row>
    <row r="2" spans="2:4" ht="15.75">
      <c r="B2" s="321" t="s">
        <v>244</v>
      </c>
      <c r="C2" s="94"/>
      <c r="D2" s="94"/>
    </row>
    <row r="3" spans="2:4" ht="15">
      <c r="B3" s="322" t="s">
        <v>245</v>
      </c>
      <c r="C3" s="94"/>
      <c r="D3" s="94"/>
    </row>
    <row r="4" spans="1:6" ht="15">
      <c r="A4" s="94"/>
      <c r="B4" s="322" t="s">
        <v>402</v>
      </c>
      <c r="C4" s="94"/>
      <c r="D4" s="94"/>
      <c r="E4" s="94"/>
      <c r="F4" s="94"/>
    </row>
    <row r="5" spans="1:6" ht="15">
      <c r="A5" s="94"/>
      <c r="B5" s="322"/>
      <c r="C5" s="94"/>
      <c r="D5" s="94"/>
      <c r="E5" s="94"/>
      <c r="F5" s="94"/>
    </row>
    <row r="6" spans="1:6" ht="15">
      <c r="A6" s="94"/>
      <c r="B6" s="322"/>
      <c r="C6" s="94"/>
      <c r="D6" s="94"/>
      <c r="E6" s="94"/>
      <c r="F6" s="94"/>
    </row>
    <row r="7" spans="1:6" ht="15" thickBot="1">
      <c r="A7" s="94"/>
      <c r="B7" s="94"/>
      <c r="C7" s="94"/>
      <c r="D7" s="94"/>
      <c r="E7" s="94"/>
      <c r="F7" s="94"/>
    </row>
    <row r="8" spans="1:6" ht="15" thickBot="1">
      <c r="A8" s="323"/>
      <c r="B8" s="324"/>
      <c r="C8" s="324"/>
      <c r="D8" s="324"/>
      <c r="E8" s="324"/>
      <c r="F8" s="42" t="s">
        <v>246</v>
      </c>
    </row>
    <row r="9" spans="1:8" s="5" customFormat="1" ht="15">
      <c r="A9" s="399"/>
      <c r="B9" s="400" t="s">
        <v>96</v>
      </c>
      <c r="C9" s="401">
        <v>2021</v>
      </c>
      <c r="D9" s="401">
        <v>2022</v>
      </c>
      <c r="E9" s="401">
        <v>2023</v>
      </c>
      <c r="F9" s="384">
        <v>2024</v>
      </c>
      <c r="H9" s="6"/>
    </row>
    <row r="10" spans="1:6" ht="15" thickBot="1">
      <c r="A10" s="402"/>
      <c r="B10" s="325" t="s">
        <v>247</v>
      </c>
      <c r="C10" s="536"/>
      <c r="D10" s="536"/>
      <c r="E10" s="536"/>
      <c r="F10" s="524"/>
    </row>
    <row r="11" spans="1:6" ht="14.25">
      <c r="A11" s="89"/>
      <c r="B11" s="537" t="s">
        <v>248</v>
      </c>
      <c r="C11" s="538"/>
      <c r="D11" s="539"/>
      <c r="E11" s="540"/>
      <c r="F11" s="525"/>
    </row>
    <row r="12" spans="1:6" ht="14.25">
      <c r="A12" s="403"/>
      <c r="B12" s="328" t="s">
        <v>249</v>
      </c>
      <c r="C12" s="329"/>
      <c r="D12" s="330"/>
      <c r="E12" s="385"/>
      <c r="F12" s="526"/>
    </row>
    <row r="13" spans="1:6" ht="14.25">
      <c r="A13" s="355"/>
      <c r="B13" s="331" t="s">
        <v>250</v>
      </c>
      <c r="C13" s="332">
        <v>48025</v>
      </c>
      <c r="D13" s="333">
        <f>C13*1.15</f>
        <v>55228.74999999999</v>
      </c>
      <c r="E13" s="333">
        <f>D13*1.01</f>
        <v>55781.03749999999</v>
      </c>
      <c r="F13" s="595">
        <f>E13*1.02</f>
        <v>56896.65824999999</v>
      </c>
    </row>
    <row r="14" spans="1:6" ht="14.25">
      <c r="A14" s="365"/>
      <c r="B14" s="334" t="s">
        <v>251</v>
      </c>
      <c r="C14" s="335">
        <v>104315</v>
      </c>
      <c r="D14" s="333">
        <f>C14*1.15</f>
        <v>119962.24999999999</v>
      </c>
      <c r="E14" s="333">
        <f>D14*1.15</f>
        <v>137956.58749999997</v>
      </c>
      <c r="F14" s="527">
        <f>E14*1.2</f>
        <v>165547.90499999994</v>
      </c>
    </row>
    <row r="15" spans="1:6" ht="14.25">
      <c r="A15" s="402"/>
      <c r="B15" s="326" t="s">
        <v>252</v>
      </c>
      <c r="C15" s="327">
        <v>398026</v>
      </c>
      <c r="D15" s="333">
        <f>C15*1.07</f>
        <v>425887.82</v>
      </c>
      <c r="E15" s="333">
        <f>D15*1.05</f>
        <v>447182.211</v>
      </c>
      <c r="F15" s="527">
        <f>E15*1.024</f>
        <v>457914.584064</v>
      </c>
    </row>
    <row r="16" spans="1:8" ht="14.25">
      <c r="A16" s="365"/>
      <c r="B16" s="334" t="s">
        <v>253</v>
      </c>
      <c r="C16" s="335">
        <v>0</v>
      </c>
      <c r="D16" s="333">
        <f>C16*1.15</f>
        <v>0</v>
      </c>
      <c r="E16" s="333">
        <f>D16*1.15</f>
        <v>0</v>
      </c>
      <c r="F16" s="527">
        <v>0</v>
      </c>
      <c r="H16" s="596"/>
    </row>
    <row r="17" spans="1:6" ht="14.25">
      <c r="A17" s="365"/>
      <c r="B17" s="334" t="s">
        <v>254</v>
      </c>
      <c r="C17" s="335">
        <v>46863</v>
      </c>
      <c r="D17" s="333">
        <f>C17*1.15</f>
        <v>53892.45</v>
      </c>
      <c r="E17" s="333">
        <f>D17*1.07</f>
        <v>57664.9215</v>
      </c>
      <c r="F17" s="527">
        <f>E17*1.07</f>
        <v>61701.466005</v>
      </c>
    </row>
    <row r="18" spans="1:8" s="307" customFormat="1" ht="15">
      <c r="A18" s="404"/>
      <c r="B18" s="336" t="s">
        <v>24</v>
      </c>
      <c r="C18" s="337">
        <f>SUM(C13:C17)</f>
        <v>597229</v>
      </c>
      <c r="D18" s="337">
        <f>SUM(D13:D17)</f>
        <v>654971.2699999999</v>
      </c>
      <c r="E18" s="388">
        <f>SUM(E13:E17)</f>
        <v>698584.7574999998</v>
      </c>
      <c r="F18" s="528">
        <f>SUM(F14:F17)</f>
        <v>685163.955069</v>
      </c>
      <c r="H18" s="597"/>
    </row>
    <row r="19" spans="1:6" ht="14.25">
      <c r="A19" s="365"/>
      <c r="B19" s="334" t="s">
        <v>255</v>
      </c>
      <c r="C19" s="335">
        <v>0</v>
      </c>
      <c r="D19" s="335"/>
      <c r="E19" s="387"/>
      <c r="F19" s="529"/>
    </row>
    <row r="20" spans="1:6" ht="14.25">
      <c r="A20" s="365"/>
      <c r="B20" s="334" t="s">
        <v>256</v>
      </c>
      <c r="C20" s="335">
        <v>0</v>
      </c>
      <c r="D20" s="335"/>
      <c r="E20" s="387"/>
      <c r="F20" s="529"/>
    </row>
    <row r="21" spans="1:6" ht="14.25">
      <c r="A21" s="402"/>
      <c r="B21" s="326" t="s">
        <v>257</v>
      </c>
      <c r="C21" s="327"/>
      <c r="D21" s="333"/>
      <c r="E21" s="386"/>
      <c r="F21" s="527"/>
    </row>
    <row r="22" spans="1:6" ht="14.25">
      <c r="A22" s="403"/>
      <c r="B22" s="331" t="s">
        <v>258</v>
      </c>
      <c r="C22" s="332">
        <v>46361</v>
      </c>
      <c r="D22" s="332">
        <v>0</v>
      </c>
      <c r="E22" s="386">
        <v>0</v>
      </c>
      <c r="F22" s="527">
        <v>12469</v>
      </c>
    </row>
    <row r="23" spans="1:6" ht="14.25">
      <c r="A23" s="355"/>
      <c r="B23" s="336" t="s">
        <v>259</v>
      </c>
      <c r="C23" s="337">
        <f>SUM(C19:C22,C18)</f>
        <v>643590</v>
      </c>
      <c r="D23" s="337">
        <f>SUM(D19:D22,D18)</f>
        <v>654971.2699999999</v>
      </c>
      <c r="E23" s="388">
        <f>SUM(E19:E22,E18)</f>
        <v>698584.7574999998</v>
      </c>
      <c r="F23" s="528">
        <f>SUM(F19:F22,F18)</f>
        <v>697632.955069</v>
      </c>
    </row>
    <row r="24" spans="1:6" ht="14.25">
      <c r="A24" s="365"/>
      <c r="B24" s="334" t="s">
        <v>260</v>
      </c>
      <c r="C24" s="335">
        <v>315018</v>
      </c>
      <c r="D24" s="333">
        <v>327380</v>
      </c>
      <c r="E24" s="386">
        <v>340909</v>
      </c>
      <c r="F24" s="527">
        <f>E24*1.1</f>
        <v>374999.9</v>
      </c>
    </row>
    <row r="25" spans="1:6" ht="14.25">
      <c r="A25" s="365"/>
      <c r="B25" s="334" t="s">
        <v>261</v>
      </c>
      <c r="C25" s="335">
        <v>49531</v>
      </c>
      <c r="D25" s="333">
        <v>51016</v>
      </c>
      <c r="E25" s="386">
        <f>D25*1.03</f>
        <v>52546.48</v>
      </c>
      <c r="F25" s="527">
        <f>E25*1.1</f>
        <v>57801.12800000001</v>
      </c>
    </row>
    <row r="26" spans="1:6" ht="14.25">
      <c r="A26" s="402"/>
      <c r="B26" s="326" t="s">
        <v>262</v>
      </c>
      <c r="C26" s="338"/>
      <c r="D26" s="338"/>
      <c r="E26" s="389"/>
      <c r="F26" s="530"/>
    </row>
    <row r="27" spans="1:6" ht="14.25">
      <c r="A27" s="403"/>
      <c r="B27" s="328" t="s">
        <v>263</v>
      </c>
      <c r="C27" s="339"/>
      <c r="D27" s="339"/>
      <c r="E27" s="390"/>
      <c r="F27" s="531"/>
    </row>
    <row r="28" spans="1:6" ht="14.25">
      <c r="A28" s="355"/>
      <c r="B28" s="331" t="s">
        <v>264</v>
      </c>
      <c r="C28" s="332">
        <v>178729</v>
      </c>
      <c r="D28" s="333">
        <f>C28*1.07</f>
        <v>191240.03</v>
      </c>
      <c r="E28" s="386">
        <f>D28*1.02</f>
        <v>195064.83060000002</v>
      </c>
      <c r="F28" s="527">
        <f>E28*1.02</f>
        <v>198966.12721200002</v>
      </c>
    </row>
    <row r="29" spans="1:6" ht="14.25">
      <c r="A29" s="365"/>
      <c r="B29" s="334" t="s">
        <v>265</v>
      </c>
      <c r="C29" s="335">
        <v>34642</v>
      </c>
      <c r="D29" s="333">
        <f>C29*1.02</f>
        <v>35334.840000000004</v>
      </c>
      <c r="E29" s="386">
        <v>40065</v>
      </c>
      <c r="F29" s="527">
        <f>E29*1.02</f>
        <v>40866.3</v>
      </c>
    </row>
    <row r="30" spans="1:6" ht="14.25">
      <c r="A30" s="365"/>
      <c r="B30" s="334" t="s">
        <v>266</v>
      </c>
      <c r="C30" s="335">
        <v>0</v>
      </c>
      <c r="D30" s="335">
        <v>0</v>
      </c>
      <c r="E30" s="387">
        <v>0</v>
      </c>
      <c r="F30" s="529">
        <v>0</v>
      </c>
    </row>
    <row r="31" spans="1:6" ht="14.25">
      <c r="A31" s="365"/>
      <c r="B31" s="334" t="s">
        <v>267</v>
      </c>
      <c r="C31" s="335">
        <v>0</v>
      </c>
      <c r="D31" s="335">
        <v>0</v>
      </c>
      <c r="E31" s="387">
        <v>0</v>
      </c>
      <c r="F31" s="529">
        <v>0</v>
      </c>
    </row>
    <row r="32" spans="1:6" ht="14.25">
      <c r="A32" s="365"/>
      <c r="B32" s="336" t="s">
        <v>268</v>
      </c>
      <c r="C32" s="340">
        <f>SUM(C24:C31)</f>
        <v>577920</v>
      </c>
      <c r="D32" s="340">
        <f>SUM(D24:D31)</f>
        <v>604970.87</v>
      </c>
      <c r="E32" s="391">
        <f>SUM(E24:E31)</f>
        <v>628585.3106</v>
      </c>
      <c r="F32" s="532">
        <f>SUM(F24:F31)</f>
        <v>672633.4552120001</v>
      </c>
    </row>
    <row r="33" spans="1:6" ht="14.25">
      <c r="A33" s="365"/>
      <c r="B33" s="334" t="s">
        <v>269</v>
      </c>
      <c r="C33" s="335">
        <v>0</v>
      </c>
      <c r="D33" s="335">
        <v>0</v>
      </c>
      <c r="E33" s="392" t="s">
        <v>270</v>
      </c>
      <c r="F33" s="533" t="s">
        <v>270</v>
      </c>
    </row>
    <row r="34" spans="1:6" ht="14.25">
      <c r="A34" s="365"/>
      <c r="B34" s="334" t="s">
        <v>271</v>
      </c>
      <c r="C34" s="335">
        <v>0</v>
      </c>
      <c r="D34" s="335">
        <v>0</v>
      </c>
      <c r="E34" s="387">
        <v>0</v>
      </c>
      <c r="F34" s="529">
        <v>0</v>
      </c>
    </row>
    <row r="35" spans="1:6" ht="14.25">
      <c r="A35" s="365"/>
      <c r="B35" s="334" t="s">
        <v>272</v>
      </c>
      <c r="C35" s="335">
        <v>0</v>
      </c>
      <c r="D35" s="335">
        <v>0</v>
      </c>
      <c r="E35" s="387">
        <v>0</v>
      </c>
      <c r="F35" s="529">
        <v>0</v>
      </c>
    </row>
    <row r="36" spans="1:6" ht="14.25">
      <c r="A36" s="365"/>
      <c r="B36" s="334" t="s">
        <v>273</v>
      </c>
      <c r="C36" s="337">
        <v>0</v>
      </c>
      <c r="D36" s="335"/>
      <c r="E36" s="387">
        <v>0</v>
      </c>
      <c r="F36" s="529">
        <v>0</v>
      </c>
    </row>
    <row r="37" spans="1:6" ht="14.25">
      <c r="A37" s="365"/>
      <c r="B37" s="341" t="s">
        <v>274</v>
      </c>
      <c r="C37" s="335">
        <v>0</v>
      </c>
      <c r="D37" s="335">
        <v>0</v>
      </c>
      <c r="E37" s="387">
        <v>0</v>
      </c>
      <c r="F37" s="529">
        <v>0</v>
      </c>
    </row>
    <row r="38" spans="1:8" s="318" customFormat="1" ht="14.25">
      <c r="A38" s="365"/>
      <c r="B38" s="341" t="s">
        <v>275</v>
      </c>
      <c r="C38" s="335">
        <v>0</v>
      </c>
      <c r="D38" s="335">
        <v>0</v>
      </c>
      <c r="E38" s="387">
        <v>0</v>
      </c>
      <c r="F38" s="529">
        <v>0</v>
      </c>
      <c r="H38" s="598"/>
    </row>
    <row r="39" spans="1:6" ht="14.25">
      <c r="A39" s="365"/>
      <c r="B39" s="342" t="s">
        <v>276</v>
      </c>
      <c r="C39" s="343"/>
      <c r="D39" s="344"/>
      <c r="E39" s="393"/>
      <c r="F39" s="534"/>
    </row>
    <row r="40" spans="1:6" ht="14.25">
      <c r="A40" s="365"/>
      <c r="B40" s="334" t="s">
        <v>277</v>
      </c>
      <c r="C40" s="335"/>
      <c r="D40" s="335"/>
      <c r="E40" s="387"/>
      <c r="F40" s="529">
        <v>0</v>
      </c>
    </row>
    <row r="41" spans="1:6" ht="14.25">
      <c r="A41" s="365"/>
      <c r="B41" s="334" t="s">
        <v>278</v>
      </c>
      <c r="C41" s="335">
        <v>0</v>
      </c>
      <c r="D41" s="335">
        <v>0</v>
      </c>
      <c r="E41" s="387">
        <v>0</v>
      </c>
      <c r="F41" s="529">
        <v>0</v>
      </c>
    </row>
    <row r="42" spans="1:6" ht="15" thickBot="1">
      <c r="A42" s="405"/>
      <c r="B42" s="406" t="s">
        <v>279</v>
      </c>
      <c r="C42" s="407">
        <v>0</v>
      </c>
      <c r="D42" s="407">
        <v>0</v>
      </c>
      <c r="E42" s="408">
        <v>0</v>
      </c>
      <c r="F42" s="535">
        <v>0</v>
      </c>
    </row>
    <row r="44" ht="15" thickBot="1">
      <c r="D44" s="345"/>
    </row>
    <row r="45" spans="1:6" ht="13.5" thickBot="1">
      <c r="A45" s="346"/>
      <c r="B45" s="10"/>
      <c r="C45" s="10"/>
      <c r="D45" s="10" t="s">
        <v>18</v>
      </c>
      <c r="E45" s="347" t="s">
        <v>246</v>
      </c>
      <c r="F45" s="347" t="s">
        <v>246</v>
      </c>
    </row>
    <row r="46" spans="1:8" ht="12.75">
      <c r="A46" s="409"/>
      <c r="B46" s="410"/>
      <c r="C46" s="398">
        <v>2021</v>
      </c>
      <c r="D46" s="398">
        <v>2022</v>
      </c>
      <c r="E46" s="411">
        <v>2023</v>
      </c>
      <c r="F46" s="411">
        <v>2024</v>
      </c>
      <c r="H46" s="6"/>
    </row>
    <row r="47" spans="1:6" ht="12.75">
      <c r="A47" s="348"/>
      <c r="B47" s="349"/>
      <c r="C47" s="350"/>
      <c r="D47" s="350"/>
      <c r="E47" s="394"/>
      <c r="F47" s="394"/>
    </row>
    <row r="48" spans="1:8" s="354" customFormat="1" ht="15">
      <c r="A48" s="351"/>
      <c r="B48" s="352" t="s">
        <v>280</v>
      </c>
      <c r="C48" s="353">
        <v>0</v>
      </c>
      <c r="D48" s="353">
        <v>0</v>
      </c>
      <c r="E48" s="395">
        <v>0</v>
      </c>
      <c r="F48" s="395">
        <v>0</v>
      </c>
      <c r="H48" s="599"/>
    </row>
    <row r="49" spans="1:6" ht="15" customHeight="1">
      <c r="A49" s="355"/>
      <c r="B49" s="343"/>
      <c r="C49" s="353">
        <v>0</v>
      </c>
      <c r="D49" s="353">
        <v>0</v>
      </c>
      <c r="E49" s="395">
        <v>0</v>
      </c>
      <c r="F49" s="395">
        <v>0</v>
      </c>
    </row>
    <row r="50" spans="1:8" s="354" customFormat="1" ht="15">
      <c r="A50" s="351"/>
      <c r="B50" s="352" t="s">
        <v>281</v>
      </c>
      <c r="C50" s="353">
        <v>0</v>
      </c>
      <c r="D50" s="353"/>
      <c r="E50" s="395">
        <v>0</v>
      </c>
      <c r="F50" s="395">
        <v>0</v>
      </c>
      <c r="H50" s="599"/>
    </row>
    <row r="51" spans="1:8" s="354" customFormat="1" ht="15">
      <c r="A51" s="356"/>
      <c r="B51" s="357" t="s">
        <v>282</v>
      </c>
      <c r="C51" s="353">
        <v>0</v>
      </c>
      <c r="D51" s="353">
        <v>0</v>
      </c>
      <c r="E51" s="395">
        <v>0</v>
      </c>
      <c r="F51" s="395">
        <v>0</v>
      </c>
      <c r="H51" s="599"/>
    </row>
    <row r="52" spans="1:8" s="354" customFormat="1" ht="15">
      <c r="A52" s="351"/>
      <c r="B52" s="352" t="s">
        <v>283</v>
      </c>
      <c r="C52" s="353">
        <v>0</v>
      </c>
      <c r="D52" s="353">
        <v>0</v>
      </c>
      <c r="E52" s="395">
        <v>0</v>
      </c>
      <c r="F52" s="395">
        <v>0</v>
      </c>
      <c r="H52" s="599"/>
    </row>
    <row r="53" spans="1:8" s="354" customFormat="1" ht="15">
      <c r="A53" s="356"/>
      <c r="B53" s="357" t="s">
        <v>284</v>
      </c>
      <c r="C53" s="353">
        <v>0</v>
      </c>
      <c r="D53" s="353">
        <v>0</v>
      </c>
      <c r="E53" s="395">
        <v>0</v>
      </c>
      <c r="F53" s="395">
        <v>0</v>
      </c>
      <c r="H53" s="599"/>
    </row>
    <row r="54" spans="1:8" s="354" customFormat="1" ht="15">
      <c r="A54" s="360"/>
      <c r="B54" s="358" t="s">
        <v>285</v>
      </c>
      <c r="C54" s="353">
        <v>0</v>
      </c>
      <c r="D54" s="359" t="s">
        <v>270</v>
      </c>
      <c r="E54" s="396" t="s">
        <v>270</v>
      </c>
      <c r="F54" s="396" t="s">
        <v>270</v>
      </c>
      <c r="H54" s="599"/>
    </row>
    <row r="55" spans="1:8" s="354" customFormat="1" ht="15">
      <c r="A55" s="360"/>
      <c r="B55" s="358" t="s">
        <v>286</v>
      </c>
      <c r="C55" s="353">
        <v>0</v>
      </c>
      <c r="D55" s="353">
        <v>0</v>
      </c>
      <c r="E55" s="395">
        <v>0</v>
      </c>
      <c r="F55" s="395">
        <v>0</v>
      </c>
      <c r="H55" s="599"/>
    </row>
    <row r="56" spans="1:8" s="354" customFormat="1" ht="17.25" customHeight="1">
      <c r="A56" s="351"/>
      <c r="B56" s="352" t="s">
        <v>287</v>
      </c>
      <c r="C56" s="725"/>
      <c r="D56" s="487"/>
      <c r="E56" s="723"/>
      <c r="F56" s="723"/>
      <c r="H56" s="599"/>
    </row>
    <row r="57" spans="1:8" s="354" customFormat="1" ht="15">
      <c r="A57" s="356"/>
      <c r="B57" s="357" t="s">
        <v>288</v>
      </c>
      <c r="C57" s="726"/>
      <c r="D57" s="488"/>
      <c r="E57" s="724"/>
      <c r="F57" s="724"/>
      <c r="H57" s="599"/>
    </row>
    <row r="58" spans="1:8" s="354" customFormat="1" ht="15">
      <c r="A58" s="360"/>
      <c r="B58" s="361" t="s">
        <v>289</v>
      </c>
      <c r="C58" s="362">
        <f>C56+C40</f>
        <v>0</v>
      </c>
      <c r="D58" s="447"/>
      <c r="E58" s="455">
        <v>0</v>
      </c>
      <c r="F58" s="362">
        <f>F56+F40</f>
        <v>0</v>
      </c>
      <c r="H58" s="599"/>
    </row>
    <row r="59" spans="1:8" s="354" customFormat="1" ht="15">
      <c r="A59" s="360"/>
      <c r="B59" s="358" t="s">
        <v>290</v>
      </c>
      <c r="C59" s="353">
        <v>43670</v>
      </c>
      <c r="D59" s="353">
        <v>25000</v>
      </c>
      <c r="E59" s="395">
        <v>25000</v>
      </c>
      <c r="F59" s="395">
        <v>25000</v>
      </c>
      <c r="H59" s="599"/>
    </row>
    <row r="60" spans="1:8" s="354" customFormat="1" ht="15">
      <c r="A60" s="360"/>
      <c r="B60" s="358" t="s">
        <v>291</v>
      </c>
      <c r="C60" s="353">
        <v>22000</v>
      </c>
      <c r="D60" s="353">
        <v>25000</v>
      </c>
      <c r="E60" s="395">
        <v>45000</v>
      </c>
      <c r="F60" s="395"/>
      <c r="H60" s="599"/>
    </row>
    <row r="61" spans="1:8" s="354" customFormat="1" ht="15">
      <c r="A61" s="351"/>
      <c r="B61" s="352" t="s">
        <v>292</v>
      </c>
      <c r="C61" s="721"/>
      <c r="D61" s="487"/>
      <c r="E61" s="723"/>
      <c r="F61" s="723"/>
      <c r="H61" s="599"/>
    </row>
    <row r="62" spans="1:8" s="354" customFormat="1" ht="15">
      <c r="A62" s="356"/>
      <c r="B62" s="357" t="s">
        <v>293</v>
      </c>
      <c r="C62" s="722"/>
      <c r="D62" s="488"/>
      <c r="E62" s="724"/>
      <c r="F62" s="724"/>
      <c r="H62" s="599"/>
    </row>
    <row r="63" spans="1:8" s="354" customFormat="1" ht="15">
      <c r="A63" s="360"/>
      <c r="B63" s="358" t="s">
        <v>294</v>
      </c>
      <c r="C63" s="353"/>
      <c r="D63" s="353"/>
      <c r="E63" s="395"/>
      <c r="F63" s="395"/>
      <c r="H63" s="599"/>
    </row>
    <row r="64" spans="1:8" s="354" customFormat="1" ht="15">
      <c r="A64" s="351"/>
      <c r="B64" s="352" t="s">
        <v>295</v>
      </c>
      <c r="C64" s="721"/>
      <c r="D64" s="487"/>
      <c r="E64" s="723"/>
      <c r="F64" s="723"/>
      <c r="H64" s="599"/>
    </row>
    <row r="65" spans="1:8" s="354" customFormat="1" ht="15">
      <c r="A65" s="356"/>
      <c r="B65" s="357" t="s">
        <v>296</v>
      </c>
      <c r="C65" s="722"/>
      <c r="D65" s="488"/>
      <c r="E65" s="724"/>
      <c r="F65" s="724"/>
      <c r="H65" s="599"/>
    </row>
    <row r="66" spans="1:8" s="354" customFormat="1" ht="15">
      <c r="A66" s="360"/>
      <c r="B66" s="358" t="s">
        <v>297</v>
      </c>
      <c r="C66" s="353"/>
      <c r="D66" s="353"/>
      <c r="E66" s="395"/>
      <c r="F66" s="395"/>
      <c r="H66" s="599"/>
    </row>
    <row r="67" spans="1:8" s="354" customFormat="1" ht="15">
      <c r="A67" s="360"/>
      <c r="B67" s="358" t="s">
        <v>298</v>
      </c>
      <c r="C67" s="353"/>
      <c r="D67" s="353"/>
      <c r="E67" s="395"/>
      <c r="F67" s="395"/>
      <c r="H67" s="599"/>
    </row>
    <row r="68" spans="1:8" s="354" customFormat="1" ht="15">
      <c r="A68" s="360"/>
      <c r="B68" s="358" t="s">
        <v>299</v>
      </c>
      <c r="C68" s="353"/>
      <c r="D68" s="353"/>
      <c r="E68" s="395"/>
      <c r="F68" s="395"/>
      <c r="H68" s="599"/>
    </row>
    <row r="69" spans="1:8" s="354" customFormat="1" ht="15">
      <c r="A69" s="360"/>
      <c r="B69" s="358" t="s">
        <v>273</v>
      </c>
      <c r="C69" s="353"/>
      <c r="D69" s="353"/>
      <c r="E69" s="395"/>
      <c r="F69" s="395"/>
      <c r="H69" s="599"/>
    </row>
    <row r="70" spans="1:8" s="364" customFormat="1" ht="15.75">
      <c r="A70" s="363"/>
      <c r="B70" s="361" t="s">
        <v>300</v>
      </c>
      <c r="C70" s="362">
        <f>C60+C59</f>
        <v>65670</v>
      </c>
      <c r="D70" s="362">
        <f>D60+D59</f>
        <v>50000</v>
      </c>
      <c r="E70" s="397">
        <v>50000</v>
      </c>
      <c r="F70" s="397">
        <f>SUM(F59:F69)</f>
        <v>25000</v>
      </c>
      <c r="H70" s="600"/>
    </row>
    <row r="71" spans="1:8" s="94" customFormat="1" ht="14.25">
      <c r="A71" s="365"/>
      <c r="B71" s="366" t="s">
        <v>301</v>
      </c>
      <c r="C71" s="337">
        <f>C58+C23</f>
        <v>643590</v>
      </c>
      <c r="D71" s="337">
        <f>SUM(D23,D58)</f>
        <v>654971.2699999999</v>
      </c>
      <c r="E71" s="337">
        <f>SUM(E23,E58)</f>
        <v>698584.7574999998</v>
      </c>
      <c r="F71" s="337">
        <f>SUM(F23,F58)</f>
        <v>697632.955069</v>
      </c>
      <c r="H71" s="601"/>
    </row>
    <row r="72" spans="1:8" s="367" customFormat="1" ht="15.75" thickBot="1">
      <c r="A72" s="412"/>
      <c r="B72" s="413" t="s">
        <v>302</v>
      </c>
      <c r="C72" s="414">
        <f>SUM(C70,C36,C32)</f>
        <v>643590</v>
      </c>
      <c r="D72" s="414">
        <f>SUM(D70,D32)</f>
        <v>654970.87</v>
      </c>
      <c r="E72" s="414">
        <f>SUM(E32,E59,E60)</f>
        <v>698585.3106</v>
      </c>
      <c r="F72" s="414">
        <f>SUM(F70,F32)</f>
        <v>697633.4552120001</v>
      </c>
      <c r="H72" s="110"/>
    </row>
    <row r="73" spans="6:8" s="354" customFormat="1" ht="15">
      <c r="F73" s="448" t="s">
        <v>18</v>
      </c>
      <c r="H73" s="599"/>
    </row>
    <row r="74" s="354" customFormat="1" ht="15">
      <c r="H74" s="599"/>
    </row>
  </sheetData>
  <sheetProtection/>
  <mergeCells count="9">
    <mergeCell ref="C64:C65"/>
    <mergeCell ref="E64:E65"/>
    <mergeCell ref="F64:F65"/>
    <mergeCell ref="C56:C57"/>
    <mergeCell ref="E56:E57"/>
    <mergeCell ref="F56:F57"/>
    <mergeCell ref="C61:C62"/>
    <mergeCell ref="E61:E62"/>
    <mergeCell ref="F61:F62"/>
  </mergeCells>
  <printOptions horizontalCentered="1"/>
  <pageMargins left="0.7874015748031497" right="0.7874015748031497" top="0.5905511811023623" bottom="0.984251968503937" header="0.31496062992125984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14"/>
  <sheetViews>
    <sheetView zoomScalePageLayoutView="0" workbookViewId="0" topLeftCell="A1">
      <selection activeCell="N18" sqref="N18"/>
    </sheetView>
  </sheetViews>
  <sheetFormatPr defaultColWidth="9.00390625" defaultRowHeight="12.75"/>
  <sheetData>
    <row r="1" ht="12.75">
      <c r="I1" s="416" t="s">
        <v>317</v>
      </c>
    </row>
    <row r="2" spans="3:9" ht="12.75">
      <c r="C2" s="307" t="s">
        <v>310</v>
      </c>
      <c r="I2" s="416" t="s">
        <v>90</v>
      </c>
    </row>
    <row r="3" ht="12.75">
      <c r="C3" s="320" t="s">
        <v>79</v>
      </c>
    </row>
    <row r="4" ht="12.75">
      <c r="C4" s="320" t="s">
        <v>80</v>
      </c>
    </row>
    <row r="5" ht="12.75">
      <c r="C5" s="320" t="s">
        <v>81</v>
      </c>
    </row>
    <row r="11" spans="1:9" ht="20.25">
      <c r="A11" s="727" t="s">
        <v>303</v>
      </c>
      <c r="B11" s="727"/>
      <c r="C11" s="727"/>
      <c r="D11" s="727"/>
      <c r="E11" s="727"/>
      <c r="F11" s="727"/>
      <c r="G11" s="727"/>
      <c r="H11" s="727"/>
      <c r="I11" s="727"/>
    </row>
    <row r="14" spans="1:9" s="415" customFormat="1" ht="39" customHeight="1">
      <c r="A14" s="728" t="s">
        <v>379</v>
      </c>
      <c r="B14" s="728"/>
      <c r="C14" s="728"/>
      <c r="D14" s="728"/>
      <c r="E14" s="728"/>
      <c r="F14" s="728"/>
      <c r="G14" s="728"/>
      <c r="H14" s="728"/>
      <c r="I14" s="728"/>
    </row>
  </sheetData>
  <sheetProtection/>
  <mergeCells count="2">
    <mergeCell ref="A11:I11"/>
    <mergeCell ref="A14:I14"/>
  </mergeCells>
  <printOptions horizontalCentered="1"/>
  <pageMargins left="0.7874015748031497" right="0.7874015748031497" top="0.9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38"/>
  <sheetViews>
    <sheetView tabSelected="1" view="pageBreakPreview" zoomScaleSheetLayoutView="100" zoomScalePageLayoutView="0" workbookViewId="0" topLeftCell="A113">
      <selection activeCell="I131" sqref="I131"/>
    </sheetView>
  </sheetViews>
  <sheetFormatPr defaultColWidth="9.00390625" defaultRowHeight="12.75"/>
  <cols>
    <col min="1" max="1" width="55.625" style="0" customWidth="1"/>
    <col min="2" max="2" width="18.125" style="0" customWidth="1"/>
    <col min="3" max="4" width="14.875" style="0" hidden="1" customWidth="1"/>
    <col min="5" max="5" width="14.75390625" style="0" customWidth="1"/>
  </cols>
  <sheetData>
    <row r="1" spans="1:5" ht="25.5" customHeight="1">
      <c r="A1" s="652" t="s">
        <v>378</v>
      </c>
      <c r="B1" s="602"/>
      <c r="C1" s="653"/>
      <c r="D1" s="308"/>
      <c r="E1" s="656" t="s">
        <v>316</v>
      </c>
    </row>
    <row r="2" spans="1:5" ht="12.75">
      <c r="A2" s="654"/>
      <c r="B2" s="655"/>
      <c r="C2" s="655"/>
      <c r="D2" s="309"/>
      <c r="E2" s="657"/>
    </row>
    <row r="3" spans="1:5" ht="13.5" thickBot="1">
      <c r="A3" s="21"/>
      <c r="B3" s="22"/>
      <c r="C3" s="22"/>
      <c r="D3" s="22"/>
      <c r="E3" s="658"/>
    </row>
    <row r="4" spans="1:5" ht="24.75" customHeight="1" thickBot="1">
      <c r="A4" s="315" t="s">
        <v>29</v>
      </c>
      <c r="B4" s="315"/>
      <c r="C4" s="47" t="s">
        <v>176</v>
      </c>
      <c r="D4" s="47"/>
      <c r="E4" s="47" t="s">
        <v>347</v>
      </c>
    </row>
    <row r="5" spans="1:5" ht="18" customHeight="1">
      <c r="A5" s="316" t="s">
        <v>30</v>
      </c>
      <c r="B5" s="431"/>
      <c r="C5" s="12"/>
      <c r="D5" s="12"/>
      <c r="E5" s="12"/>
    </row>
    <row r="6" spans="1:5" ht="18" customHeight="1">
      <c r="A6" s="25"/>
      <c r="B6" s="376"/>
      <c r="C6" s="13"/>
      <c r="D6" s="13"/>
      <c r="E6" s="13"/>
    </row>
    <row r="7" spans="1:5" ht="12.75">
      <c r="A7" s="25" t="s">
        <v>31</v>
      </c>
      <c r="B7" s="376"/>
      <c r="C7" s="13"/>
      <c r="D7" s="13"/>
      <c r="E7" s="13"/>
    </row>
    <row r="8" spans="1:5" ht="12.75">
      <c r="A8" s="25"/>
      <c r="B8" s="13"/>
      <c r="C8" s="13"/>
      <c r="D8" s="13"/>
      <c r="E8" s="13"/>
    </row>
    <row r="9" spans="1:5" ht="15">
      <c r="A9" s="35" t="s">
        <v>327</v>
      </c>
      <c r="B9" s="370"/>
      <c r="C9" s="62" t="s">
        <v>177</v>
      </c>
      <c r="D9" s="62"/>
      <c r="E9" s="62">
        <f>'3. m'!B13</f>
        <v>139203</v>
      </c>
    </row>
    <row r="10" spans="1:5" ht="15">
      <c r="A10" s="35" t="s">
        <v>4</v>
      </c>
      <c r="B10" s="370"/>
      <c r="C10" s="62" t="s">
        <v>177</v>
      </c>
      <c r="D10" s="62"/>
      <c r="E10" s="62">
        <f>'3. m'!B18</f>
        <v>17305</v>
      </c>
    </row>
    <row r="11" spans="1:5" ht="15">
      <c r="A11" s="35" t="s">
        <v>192</v>
      </c>
      <c r="B11" s="370"/>
      <c r="C11" s="62" t="s">
        <v>177</v>
      </c>
      <c r="D11" s="62"/>
      <c r="E11" s="62">
        <f>'3. m'!B23</f>
        <v>105349</v>
      </c>
    </row>
    <row r="12" spans="1:5" ht="15">
      <c r="A12" s="35" t="s">
        <v>128</v>
      </c>
      <c r="B12" s="370"/>
      <c r="C12" s="62" t="s">
        <v>177</v>
      </c>
      <c r="D12" s="62"/>
      <c r="E12" s="62">
        <f>'3. m'!B53</f>
        <v>53161</v>
      </c>
    </row>
    <row r="13" spans="1:5" ht="15">
      <c r="A13" s="35"/>
      <c r="B13" s="370"/>
      <c r="C13" s="62" t="s">
        <v>177</v>
      </c>
      <c r="D13" s="62"/>
      <c r="E13" s="62"/>
    </row>
    <row r="14" spans="1:5" ht="13.5" thickBot="1">
      <c r="A14" s="35"/>
      <c r="B14" s="281"/>
      <c r="C14" s="62"/>
      <c r="D14" s="62"/>
      <c r="E14" s="62"/>
    </row>
    <row r="15" spans="1:5" ht="15.75" customHeight="1" thickBot="1">
      <c r="A15" s="310" t="s">
        <v>32</v>
      </c>
      <c r="B15" s="63"/>
      <c r="C15" s="63"/>
      <c r="D15" s="63"/>
      <c r="E15" s="63">
        <f>SUM(E9:E12)</f>
        <v>315018</v>
      </c>
    </row>
    <row r="16" spans="1:5" ht="15.75" customHeight="1">
      <c r="A16" s="25"/>
      <c r="B16" s="67"/>
      <c r="C16" s="70"/>
      <c r="D16" s="70"/>
      <c r="E16" s="70"/>
    </row>
    <row r="17" spans="1:5" ht="12.75">
      <c r="A17" s="25" t="s">
        <v>33</v>
      </c>
      <c r="B17" s="62"/>
      <c r="C17" s="62"/>
      <c r="D17" s="62"/>
      <c r="E17" s="62"/>
    </row>
    <row r="18" spans="1:5" ht="15">
      <c r="A18" s="25"/>
      <c r="B18" s="370"/>
      <c r="C18" s="62"/>
      <c r="D18" s="62"/>
      <c r="E18" s="62"/>
    </row>
    <row r="19" spans="1:5" ht="15">
      <c r="A19" s="35" t="s">
        <v>327</v>
      </c>
      <c r="B19" s="370"/>
      <c r="C19" s="62" t="s">
        <v>178</v>
      </c>
      <c r="D19" s="62"/>
      <c r="E19" s="62">
        <f>'3. m'!C13</f>
        <v>21999</v>
      </c>
    </row>
    <row r="20" spans="1:5" ht="15">
      <c r="A20" s="35" t="s">
        <v>4</v>
      </c>
      <c r="B20" s="370"/>
      <c r="C20" s="62" t="s">
        <v>178</v>
      </c>
      <c r="D20" s="62"/>
      <c r="E20" s="62">
        <f>'3. m'!C18</f>
        <v>2697</v>
      </c>
    </row>
    <row r="21" spans="1:5" ht="15">
      <c r="A21" s="35" t="s">
        <v>192</v>
      </c>
      <c r="B21" s="370"/>
      <c r="C21" s="62" t="s">
        <v>178</v>
      </c>
      <c r="D21" s="62"/>
      <c r="E21" s="62">
        <f>'3. m'!C23</f>
        <v>16497</v>
      </c>
    </row>
    <row r="22" spans="1:5" ht="15">
      <c r="A22" s="35" t="s">
        <v>128</v>
      </c>
      <c r="B22" s="370"/>
      <c r="C22" s="62" t="s">
        <v>178</v>
      </c>
      <c r="D22" s="62"/>
      <c r="E22" s="62">
        <f>'3. m'!C53</f>
        <v>8338</v>
      </c>
    </row>
    <row r="23" spans="1:5" ht="12.75">
      <c r="A23" s="35"/>
      <c r="B23" s="62"/>
      <c r="C23" s="62"/>
      <c r="D23" s="62"/>
      <c r="E23" s="62"/>
    </row>
    <row r="24" spans="1:5" ht="13.5" thickBot="1">
      <c r="A24" s="35"/>
      <c r="B24" s="281"/>
      <c r="C24" s="62"/>
      <c r="D24" s="62"/>
      <c r="E24" s="62"/>
    </row>
    <row r="25" spans="1:5" ht="13.5" thickBot="1">
      <c r="A25" s="310" t="s">
        <v>34</v>
      </c>
      <c r="B25" s="63"/>
      <c r="C25" s="63"/>
      <c r="D25" s="63"/>
      <c r="E25" s="63">
        <f>SUM(E19:E22)</f>
        <v>49531</v>
      </c>
    </row>
    <row r="26" spans="1:5" ht="12.75">
      <c r="A26" s="25"/>
      <c r="B26" s="67"/>
      <c r="C26" s="70"/>
      <c r="D26" s="70"/>
      <c r="E26" s="70"/>
    </row>
    <row r="27" spans="1:5" ht="12.75">
      <c r="A27" s="25" t="s">
        <v>35</v>
      </c>
      <c r="B27" s="62"/>
      <c r="C27" s="62"/>
      <c r="D27" s="62"/>
      <c r="E27" s="62"/>
    </row>
    <row r="28" spans="1:5" ht="15">
      <c r="A28" s="25"/>
      <c r="B28" s="370"/>
      <c r="C28" s="62"/>
      <c r="D28" s="62"/>
      <c r="E28" s="62"/>
    </row>
    <row r="29" spans="1:5" ht="15">
      <c r="A29" s="35" t="s">
        <v>327</v>
      </c>
      <c r="B29" s="370"/>
      <c r="C29" s="62" t="s">
        <v>179</v>
      </c>
      <c r="D29" s="62"/>
      <c r="E29" s="62">
        <f>'3. m'!D13</f>
        <v>60392</v>
      </c>
    </row>
    <row r="30" spans="1:5" ht="15">
      <c r="A30" s="35" t="s">
        <v>4</v>
      </c>
      <c r="B30" s="370"/>
      <c r="C30" s="62" t="s">
        <v>179</v>
      </c>
      <c r="D30" s="62"/>
      <c r="E30" s="62">
        <f>'3. m'!D18</f>
        <v>8731</v>
      </c>
    </row>
    <row r="31" spans="1:5" ht="15">
      <c r="A31" s="35" t="s">
        <v>192</v>
      </c>
      <c r="B31" s="370"/>
      <c r="C31" s="62" t="s">
        <v>179</v>
      </c>
      <c r="D31" s="62"/>
      <c r="E31" s="62">
        <f>'3. m'!D23+'3. m'!D26</f>
        <v>21579</v>
      </c>
    </row>
    <row r="32" spans="1:5" ht="15">
      <c r="A32" s="35" t="s">
        <v>128</v>
      </c>
      <c r="B32" s="370"/>
      <c r="C32" s="62" t="s">
        <v>179</v>
      </c>
      <c r="D32" s="62"/>
      <c r="E32" s="62">
        <v>88027</v>
      </c>
    </row>
    <row r="33" spans="1:5" ht="15">
      <c r="A33" s="35"/>
      <c r="B33" s="370"/>
      <c r="C33" s="62"/>
      <c r="D33" s="62"/>
      <c r="E33" s="62"/>
    </row>
    <row r="34" spans="1:5" ht="13.5" thickBot="1">
      <c r="A34" s="35"/>
      <c r="B34" s="430"/>
      <c r="C34" s="62"/>
      <c r="D34" s="62"/>
      <c r="E34" s="62"/>
    </row>
    <row r="35" spans="1:5" ht="23.25" customHeight="1" thickBot="1">
      <c r="A35" s="66" t="s">
        <v>37</v>
      </c>
      <c r="B35" s="66"/>
      <c r="C35" s="67"/>
      <c r="D35" s="67"/>
      <c r="E35" s="68">
        <f>SUM(E29:E32)</f>
        <v>178729</v>
      </c>
    </row>
    <row r="36" spans="1:5" ht="23.25" customHeight="1" thickBot="1">
      <c r="A36" s="66"/>
      <c r="B36" s="66"/>
      <c r="C36" s="67"/>
      <c r="D36" s="67"/>
      <c r="E36" s="68"/>
    </row>
    <row r="37" spans="1:5" ht="12.75">
      <c r="A37" s="66"/>
      <c r="B37" s="66"/>
      <c r="C37" s="67"/>
      <c r="D37" s="67"/>
      <c r="E37" s="68"/>
    </row>
    <row r="38" spans="1:5" ht="12.75">
      <c r="A38" s="54" t="s">
        <v>131</v>
      </c>
      <c r="B38" s="54"/>
      <c r="C38" s="70"/>
      <c r="D38" s="70"/>
      <c r="E38" s="169"/>
    </row>
    <row r="39" spans="1:5" ht="12.75">
      <c r="A39" s="35" t="s">
        <v>132</v>
      </c>
      <c r="B39" s="35"/>
      <c r="C39" s="70"/>
      <c r="D39" s="70"/>
      <c r="E39" s="62">
        <f>'3. m'!G52</f>
        <v>0</v>
      </c>
    </row>
    <row r="40" spans="1:5" ht="12.75">
      <c r="A40" s="35" t="s">
        <v>133</v>
      </c>
      <c r="B40" s="35"/>
      <c r="C40" s="70"/>
      <c r="D40" s="70"/>
      <c r="E40" s="169">
        <v>0</v>
      </c>
    </row>
    <row r="41" spans="1:5" ht="12.75">
      <c r="A41" s="35"/>
      <c r="B41" s="35"/>
      <c r="C41" s="70"/>
      <c r="D41" s="70"/>
      <c r="E41" s="169"/>
    </row>
    <row r="42" spans="1:5" ht="13.5" thickBot="1">
      <c r="A42" s="35"/>
      <c r="B42" s="35"/>
      <c r="C42" s="70"/>
      <c r="D42" s="70"/>
      <c r="E42" s="169"/>
    </row>
    <row r="43" spans="1:5" ht="33" customHeight="1" thickBot="1">
      <c r="A43" s="314" t="s">
        <v>38</v>
      </c>
      <c r="B43" s="314"/>
      <c r="C43" s="63"/>
      <c r="D43" s="63"/>
      <c r="E43" s="63">
        <f>SUM(E39:E42,E35,E25,E15)</f>
        <v>543278</v>
      </c>
    </row>
    <row r="44" spans="1:5" ht="13.5" thickBot="1">
      <c r="A44" s="3"/>
      <c r="B44" s="3"/>
      <c r="C44" s="64"/>
      <c r="D44" s="64"/>
      <c r="E44" s="64"/>
    </row>
    <row r="45" spans="1:5" ht="13.5" hidden="1" thickBot="1">
      <c r="A45" s="3"/>
      <c r="B45" s="3"/>
      <c r="C45" s="64"/>
      <c r="D45" s="64"/>
      <c r="E45" s="64"/>
    </row>
    <row r="46" spans="1:5" ht="25.5" customHeight="1" hidden="1">
      <c r="A46" s="652" t="s">
        <v>318</v>
      </c>
      <c r="B46" s="602"/>
      <c r="C46" s="659"/>
      <c r="D46" s="311"/>
      <c r="E46" s="656" t="s">
        <v>36</v>
      </c>
    </row>
    <row r="47" spans="1:5" ht="12.75" hidden="1">
      <c r="A47" s="660"/>
      <c r="B47" s="661"/>
      <c r="C47" s="661"/>
      <c r="D47" s="312"/>
      <c r="E47" s="657"/>
    </row>
    <row r="48" spans="1:5" ht="4.5" customHeight="1" hidden="1" thickBot="1">
      <c r="A48" s="662"/>
      <c r="B48" s="663"/>
      <c r="C48" s="663"/>
      <c r="D48" s="313"/>
      <c r="E48" s="658"/>
    </row>
    <row r="49" spans="1:5" ht="25.5" customHeight="1" thickBot="1">
      <c r="A49" s="305"/>
      <c r="B49" s="60"/>
      <c r="C49" s="47" t="s">
        <v>176</v>
      </c>
      <c r="D49" s="319"/>
      <c r="E49" s="71"/>
    </row>
    <row r="50" spans="1:5" ht="13.5" hidden="1" thickBot="1">
      <c r="A50" s="60"/>
      <c r="B50" s="60"/>
      <c r="C50" s="71"/>
      <c r="D50" s="71"/>
      <c r="E50" s="71"/>
    </row>
    <row r="51" spans="1:5" ht="12.75">
      <c r="A51" s="429"/>
      <c r="B51" s="429"/>
      <c r="C51" s="165"/>
      <c r="D51" s="165"/>
      <c r="E51" s="165"/>
    </row>
    <row r="52" spans="1:5" ht="12.75">
      <c r="A52" s="376" t="s">
        <v>130</v>
      </c>
      <c r="B52" s="376"/>
      <c r="C52" s="62"/>
      <c r="D52" s="62"/>
      <c r="E52" s="62"/>
    </row>
    <row r="53" spans="1:5" ht="15">
      <c r="A53" s="376"/>
      <c r="B53" s="370"/>
      <c r="C53" s="62"/>
      <c r="D53" s="62"/>
      <c r="E53" s="62"/>
    </row>
    <row r="54" spans="1:5" ht="15">
      <c r="A54" s="375" t="s">
        <v>331</v>
      </c>
      <c r="B54" s="370"/>
      <c r="C54" s="62" t="s">
        <v>180</v>
      </c>
      <c r="D54" s="62"/>
      <c r="E54" s="521">
        <v>20173</v>
      </c>
    </row>
    <row r="55" spans="1:5" ht="15">
      <c r="A55" s="375"/>
      <c r="B55" s="370"/>
      <c r="C55" s="62"/>
      <c r="D55" s="62"/>
      <c r="E55" s="521"/>
    </row>
    <row r="56" spans="1:5" ht="26.25" customHeight="1">
      <c r="A56" s="452" t="s">
        <v>241</v>
      </c>
      <c r="B56" s="370"/>
      <c r="C56" s="62" t="s">
        <v>181</v>
      </c>
      <c r="D56" s="62"/>
      <c r="E56" s="521">
        <v>13469</v>
      </c>
    </row>
    <row r="57" spans="1:5" ht="15">
      <c r="A57" s="452" t="s">
        <v>129</v>
      </c>
      <c r="B57" s="370"/>
      <c r="C57" s="62" t="s">
        <v>181</v>
      </c>
      <c r="D57" s="62"/>
      <c r="E57" s="521">
        <v>1000</v>
      </c>
    </row>
    <row r="58" spans="1:5" ht="15">
      <c r="A58" s="452" t="s">
        <v>307</v>
      </c>
      <c r="B58" s="370"/>
      <c r="C58" s="62"/>
      <c r="D58" s="62"/>
      <c r="E58" s="521">
        <v>0</v>
      </c>
    </row>
    <row r="59" spans="1:5" ht="13.5" thickBot="1">
      <c r="A59" s="452" t="s">
        <v>330</v>
      </c>
      <c r="B59" s="490"/>
      <c r="C59" s="166"/>
      <c r="D59" s="166"/>
      <c r="E59" s="559">
        <v>0</v>
      </c>
    </row>
    <row r="60" spans="1:5" ht="21.75" customHeight="1" thickBot="1">
      <c r="A60" s="18" t="s">
        <v>39</v>
      </c>
      <c r="B60" s="18"/>
      <c r="C60" s="18"/>
      <c r="D60" s="18"/>
      <c r="E60" s="65">
        <f>SUM(E54:E59)</f>
        <v>34642</v>
      </c>
    </row>
    <row r="61" spans="1:5" ht="15" customHeight="1">
      <c r="A61" s="376" t="s">
        <v>348</v>
      </c>
      <c r="B61" s="432"/>
      <c r="C61" s="432"/>
      <c r="D61" s="433"/>
      <c r="E61" s="424"/>
    </row>
    <row r="62" spans="1:5" ht="15" customHeight="1">
      <c r="A62" s="452"/>
      <c r="B62" s="370"/>
      <c r="C62" s="368"/>
      <c r="D62" s="434"/>
      <c r="E62" s="521"/>
    </row>
    <row r="63" spans="1:5" ht="15" customHeight="1">
      <c r="A63" s="492" t="s">
        <v>349</v>
      </c>
      <c r="B63" s="370"/>
      <c r="C63" s="368"/>
      <c r="D63" s="434"/>
      <c r="E63" s="424">
        <v>11811</v>
      </c>
    </row>
    <row r="64" spans="1:5" ht="15" customHeight="1">
      <c r="A64" s="492" t="s">
        <v>381</v>
      </c>
      <c r="B64" s="491"/>
      <c r="C64" s="432"/>
      <c r="D64" s="433"/>
      <c r="E64" s="424"/>
    </row>
    <row r="65" spans="1:5" ht="15" customHeight="1">
      <c r="A65" s="375" t="s">
        <v>350</v>
      </c>
      <c r="B65" s="370"/>
      <c r="C65" s="434">
        <v>3937</v>
      </c>
      <c r="D65" s="433"/>
      <c r="E65" s="424">
        <v>400</v>
      </c>
    </row>
    <row r="66" spans="1:5" ht="15" customHeight="1">
      <c r="A66" s="375" t="s">
        <v>357</v>
      </c>
      <c r="B66" s="370"/>
      <c r="C66" s="368"/>
      <c r="D66" s="433"/>
      <c r="E66" s="424">
        <v>350</v>
      </c>
    </row>
    <row r="67" spans="1:5" ht="15" customHeight="1">
      <c r="A67" s="492" t="s">
        <v>382</v>
      </c>
      <c r="B67" s="435"/>
      <c r="C67" s="435"/>
      <c r="D67" s="436"/>
      <c r="E67" s="424">
        <v>1575</v>
      </c>
    </row>
    <row r="68" spans="1:5" ht="15" customHeight="1">
      <c r="A68" s="492" t="s">
        <v>360</v>
      </c>
      <c r="B68" s="369"/>
      <c r="C68" s="457"/>
      <c r="D68" s="377"/>
      <c r="E68" s="424">
        <v>236</v>
      </c>
    </row>
    <row r="69" spans="1:5" ht="15" customHeight="1">
      <c r="A69" s="375" t="s">
        <v>361</v>
      </c>
      <c r="B69" s="370"/>
      <c r="C69" s="459">
        <v>394</v>
      </c>
      <c r="D69" s="441"/>
      <c r="E69" s="424">
        <v>473</v>
      </c>
    </row>
    <row r="70" spans="1:5" ht="15" customHeight="1">
      <c r="A70" s="492"/>
      <c r="B70" s="369"/>
      <c r="C70" s="457"/>
      <c r="D70" s="377"/>
      <c r="E70" s="424"/>
    </row>
    <row r="71" spans="1:5" ht="15" customHeight="1">
      <c r="A71" s="492" t="s">
        <v>358</v>
      </c>
      <c r="B71" s="369"/>
      <c r="C71" s="457"/>
      <c r="D71" s="377"/>
      <c r="E71" s="424">
        <v>4008</v>
      </c>
    </row>
    <row r="72" spans="1:5" ht="15" customHeight="1">
      <c r="A72" s="563" t="s">
        <v>359</v>
      </c>
      <c r="B72" s="564"/>
      <c r="C72" s="565"/>
      <c r="D72" s="442"/>
      <c r="E72" s="567">
        <f>SUM(E62:E71)</f>
        <v>18853</v>
      </c>
    </row>
    <row r="73" spans="1:5" ht="15" customHeight="1">
      <c r="A73" s="563"/>
      <c r="B73" s="564"/>
      <c r="C73" s="565"/>
      <c r="D73" s="442"/>
      <c r="E73" s="566"/>
    </row>
    <row r="74" spans="1:5" ht="15" customHeight="1">
      <c r="A74" s="562" t="s">
        <v>384</v>
      </c>
      <c r="B74" s="369"/>
      <c r="C74" s="457"/>
      <c r="D74" s="377"/>
      <c r="E74" s="424"/>
    </row>
    <row r="75" spans="1:5" ht="15" customHeight="1">
      <c r="A75" s="375" t="s">
        <v>352</v>
      </c>
      <c r="B75" s="369"/>
      <c r="C75" s="457"/>
      <c r="D75" s="377"/>
      <c r="E75" s="424">
        <v>250</v>
      </c>
    </row>
    <row r="76" spans="1:5" ht="15" customHeight="1">
      <c r="A76" s="492" t="s">
        <v>358</v>
      </c>
      <c r="B76" s="369"/>
      <c r="C76" s="457"/>
      <c r="D76" s="377"/>
      <c r="E76" s="424">
        <v>68</v>
      </c>
    </row>
    <row r="77" spans="1:5" ht="15" customHeight="1">
      <c r="A77" s="375" t="s">
        <v>354</v>
      </c>
      <c r="B77" s="370"/>
      <c r="C77" s="434"/>
      <c r="D77" s="433"/>
      <c r="E77" s="424">
        <v>236</v>
      </c>
    </row>
    <row r="78" spans="1:5" ht="15" customHeight="1">
      <c r="A78" s="492" t="s">
        <v>358</v>
      </c>
      <c r="B78" s="370"/>
      <c r="C78" s="434"/>
      <c r="D78" s="433"/>
      <c r="E78" s="424">
        <v>64</v>
      </c>
    </row>
    <row r="79" spans="1:5" ht="15" customHeight="1">
      <c r="A79" s="580" t="s">
        <v>385</v>
      </c>
      <c r="B79" s="370"/>
      <c r="C79" s="434"/>
      <c r="D79" s="433"/>
      <c r="E79" s="424"/>
    </row>
    <row r="80" spans="1:5" ht="15" customHeight="1">
      <c r="A80" s="375" t="s">
        <v>386</v>
      </c>
      <c r="B80" s="370"/>
      <c r="C80" s="434"/>
      <c r="D80" s="433"/>
      <c r="E80" s="424"/>
    </row>
    <row r="81" spans="1:5" ht="15" customHeight="1">
      <c r="A81" s="492" t="s">
        <v>387</v>
      </c>
      <c r="B81" s="370"/>
      <c r="C81" s="434"/>
      <c r="D81" s="433"/>
      <c r="E81" s="424">
        <v>787</v>
      </c>
    </row>
    <row r="82" spans="1:5" ht="15" customHeight="1">
      <c r="A82" s="492" t="s">
        <v>388</v>
      </c>
      <c r="B82" s="370"/>
      <c r="C82" s="434"/>
      <c r="D82" s="433"/>
      <c r="E82" s="424">
        <v>787</v>
      </c>
    </row>
    <row r="83" spans="1:5" ht="15" customHeight="1">
      <c r="A83" s="492" t="s">
        <v>389</v>
      </c>
      <c r="B83" s="370"/>
      <c r="C83" s="434"/>
      <c r="D83" s="433"/>
      <c r="E83" s="424">
        <v>15748</v>
      </c>
    </row>
    <row r="84" spans="1:5" ht="15" customHeight="1">
      <c r="A84" s="492" t="s">
        <v>358</v>
      </c>
      <c r="B84" s="370"/>
      <c r="C84" s="434"/>
      <c r="D84" s="433"/>
      <c r="E84" s="424">
        <v>4671</v>
      </c>
    </row>
    <row r="85" spans="1:5" ht="15" customHeight="1">
      <c r="A85" s="492"/>
      <c r="B85" s="370"/>
      <c r="C85" s="434"/>
      <c r="D85" s="433"/>
      <c r="E85" s="424"/>
    </row>
    <row r="86" spans="1:5" ht="15" customHeight="1">
      <c r="A86" s="562" t="s">
        <v>363</v>
      </c>
      <c r="B86" s="370"/>
      <c r="C86" s="434"/>
      <c r="D86" s="433"/>
      <c r="E86" s="424"/>
    </row>
    <row r="87" spans="1:5" ht="15" customHeight="1">
      <c r="A87" s="375" t="s">
        <v>352</v>
      </c>
      <c r="B87" s="370"/>
      <c r="C87" s="434"/>
      <c r="D87" s="433"/>
      <c r="E87" s="489">
        <v>350</v>
      </c>
    </row>
    <row r="88" spans="1:5" ht="15" customHeight="1">
      <c r="A88" s="492" t="s">
        <v>358</v>
      </c>
      <c r="B88" s="370"/>
      <c r="C88" s="434"/>
      <c r="D88" s="433"/>
      <c r="E88" s="489">
        <v>95</v>
      </c>
    </row>
    <row r="89" spans="1:5" ht="15" customHeight="1">
      <c r="A89" s="562" t="s">
        <v>353</v>
      </c>
      <c r="B89" s="370"/>
      <c r="C89" s="434"/>
      <c r="D89" s="433"/>
      <c r="E89" s="424"/>
    </row>
    <row r="90" spans="1:5" ht="15" customHeight="1">
      <c r="A90" s="375" t="s">
        <v>352</v>
      </c>
      <c r="B90" s="370"/>
      <c r="C90" s="434"/>
      <c r="D90" s="433"/>
      <c r="E90" s="424">
        <v>236</v>
      </c>
    </row>
    <row r="91" spans="1:5" ht="15" customHeight="1">
      <c r="A91" s="492" t="s">
        <v>358</v>
      </c>
      <c r="B91" s="370"/>
      <c r="C91" s="434"/>
      <c r="D91" s="433"/>
      <c r="E91" s="424">
        <v>64</v>
      </c>
    </row>
    <row r="92" spans="1:5" ht="15" customHeight="1" thickBot="1">
      <c r="A92" s="569"/>
      <c r="B92" s="571"/>
      <c r="C92" s="581"/>
      <c r="D92" s="582"/>
      <c r="E92" s="572"/>
    </row>
    <row r="93" spans="1:5" ht="15" customHeight="1">
      <c r="A93" s="492"/>
      <c r="B93" s="370"/>
      <c r="C93" s="434"/>
      <c r="D93" s="433"/>
      <c r="E93" s="424"/>
    </row>
    <row r="94" spans="1:5" ht="15" customHeight="1">
      <c r="A94" s="563" t="s">
        <v>380</v>
      </c>
      <c r="B94" s="370"/>
      <c r="C94" s="434"/>
      <c r="D94" s="433"/>
      <c r="E94" s="424"/>
    </row>
    <row r="95" spans="1:5" ht="15" customHeight="1">
      <c r="A95" s="375" t="s">
        <v>352</v>
      </c>
      <c r="B95" s="370"/>
      <c r="C95" s="434"/>
      <c r="D95" s="433"/>
      <c r="E95" s="489">
        <v>328</v>
      </c>
    </row>
    <row r="96" spans="1:5" ht="15" customHeight="1">
      <c r="A96" s="492" t="s">
        <v>358</v>
      </c>
      <c r="B96" s="370"/>
      <c r="C96" s="434"/>
      <c r="D96" s="433"/>
      <c r="E96" s="489">
        <v>89</v>
      </c>
    </row>
    <row r="97" spans="1:5" ht="15" customHeight="1">
      <c r="A97" s="492"/>
      <c r="B97" s="370"/>
      <c r="C97" s="568"/>
      <c r="D97" s="438"/>
      <c r="E97" s="489"/>
    </row>
    <row r="98" spans="1:5" ht="15" customHeight="1">
      <c r="A98" s="563" t="s">
        <v>362</v>
      </c>
      <c r="B98" s="370"/>
      <c r="C98" s="568"/>
      <c r="D98" s="438"/>
      <c r="E98" s="489"/>
    </row>
    <row r="99" spans="1:5" ht="15" customHeight="1">
      <c r="A99" s="375" t="s">
        <v>352</v>
      </c>
      <c r="B99" s="370"/>
      <c r="C99" s="568"/>
      <c r="D99" s="438"/>
      <c r="E99" s="489">
        <v>822</v>
      </c>
    </row>
    <row r="100" spans="1:5" ht="15" customHeight="1">
      <c r="A100" s="492" t="s">
        <v>358</v>
      </c>
      <c r="B100" s="370"/>
      <c r="C100" s="568"/>
      <c r="D100" s="438"/>
      <c r="E100" s="489">
        <v>222</v>
      </c>
    </row>
    <row r="101" spans="1:5" ht="15" customHeight="1">
      <c r="A101" s="375"/>
      <c r="B101" s="370"/>
      <c r="C101" s="568"/>
      <c r="D101" s="438"/>
      <c r="E101" s="579"/>
    </row>
    <row r="102" spans="1:5" ht="15" customHeight="1">
      <c r="A102" s="492"/>
      <c r="B102" s="370"/>
      <c r="C102" s="568"/>
      <c r="D102" s="438"/>
      <c r="E102" s="424"/>
    </row>
    <row r="103" spans="1:5" ht="15" customHeight="1">
      <c r="A103" s="463" t="s">
        <v>320</v>
      </c>
      <c r="B103" s="370"/>
      <c r="C103" s="561"/>
      <c r="D103" s="440"/>
      <c r="E103" s="456">
        <f>SUM(E72,E75:E91,P77,E95:E102)</f>
        <v>43670</v>
      </c>
    </row>
    <row r="104" spans="1:5" ht="15" customHeight="1">
      <c r="A104" s="375"/>
      <c r="B104" s="370"/>
      <c r="C104" s="368"/>
      <c r="D104" s="433"/>
      <c r="E104" s="424"/>
    </row>
    <row r="105" spans="1:5" ht="15" customHeight="1">
      <c r="A105" s="463"/>
      <c r="B105" s="370"/>
      <c r="C105" s="561"/>
      <c r="D105" s="440"/>
      <c r="E105" s="456"/>
    </row>
    <row r="106" spans="1:5" ht="15" customHeight="1">
      <c r="A106" s="463"/>
      <c r="B106" s="370"/>
      <c r="C106" s="561"/>
      <c r="D106" s="440"/>
      <c r="E106" s="456"/>
    </row>
    <row r="107" spans="1:5" ht="15" customHeight="1">
      <c r="A107" s="463"/>
      <c r="B107" s="370"/>
      <c r="C107" s="561"/>
      <c r="D107" s="440"/>
      <c r="E107" s="456"/>
    </row>
    <row r="108" spans="1:5" ht="15" customHeight="1">
      <c r="A108" s="463"/>
      <c r="B108" s="370"/>
      <c r="C108" s="561"/>
      <c r="D108" s="440"/>
      <c r="E108" s="456"/>
    </row>
    <row r="109" spans="1:5" ht="15" customHeight="1">
      <c r="A109" s="376" t="s">
        <v>242</v>
      </c>
      <c r="B109" s="368"/>
      <c r="C109" s="459"/>
      <c r="D109" s="443"/>
      <c r="E109" s="424"/>
    </row>
    <row r="110" spans="1:5" s="428" customFormat="1" ht="15" customHeight="1">
      <c r="A110" s="375" t="s">
        <v>351</v>
      </c>
      <c r="B110" s="370"/>
      <c r="C110" s="459">
        <v>150</v>
      </c>
      <c r="D110" s="443"/>
      <c r="E110" s="424">
        <v>787</v>
      </c>
    </row>
    <row r="111" spans="1:5" s="428" customFormat="1" ht="15" customHeight="1">
      <c r="A111" s="560" t="s">
        <v>383</v>
      </c>
      <c r="B111" s="370"/>
      <c r="C111" s="457"/>
      <c r="D111" s="377"/>
      <c r="E111" s="424">
        <v>788</v>
      </c>
    </row>
    <row r="112" spans="1:5" s="428" customFormat="1" ht="15" customHeight="1">
      <c r="A112" s="375"/>
      <c r="B112" s="370"/>
      <c r="C112" s="457"/>
      <c r="D112" s="377"/>
      <c r="E112" s="424"/>
    </row>
    <row r="113" spans="1:5" s="428" customFormat="1" ht="15" customHeight="1">
      <c r="A113" s="375" t="s">
        <v>390</v>
      </c>
      <c r="B113" s="370"/>
      <c r="C113" s="457"/>
      <c r="D113" s="377"/>
      <c r="E113" s="424">
        <v>15748</v>
      </c>
    </row>
    <row r="114" spans="1:5" s="428" customFormat="1" ht="15" customHeight="1">
      <c r="A114" s="560"/>
      <c r="B114" s="370"/>
      <c r="C114" s="457"/>
      <c r="D114" s="377"/>
      <c r="E114" s="424"/>
    </row>
    <row r="115" spans="1:5" s="428" customFormat="1" ht="15" customHeight="1">
      <c r="A115" s="375"/>
      <c r="B115" s="370"/>
      <c r="C115" s="457"/>
      <c r="D115" s="377"/>
      <c r="E115" s="424"/>
    </row>
    <row r="116" spans="1:5" s="428" customFormat="1" ht="15" customHeight="1">
      <c r="A116" s="375" t="s">
        <v>355</v>
      </c>
      <c r="B116" s="370"/>
      <c r="C116" s="459"/>
      <c r="D116" s="441"/>
      <c r="E116" s="424">
        <v>4677</v>
      </c>
    </row>
    <row r="117" spans="1:5" s="428" customFormat="1" ht="15" customHeight="1">
      <c r="A117" s="375"/>
      <c r="B117" s="370"/>
      <c r="C117" s="459"/>
      <c r="D117" s="441"/>
      <c r="E117" s="424"/>
    </row>
    <row r="118" spans="1:5" s="428" customFormat="1" ht="15" customHeight="1">
      <c r="A118" s="375" t="s">
        <v>356</v>
      </c>
      <c r="B118" s="370"/>
      <c r="C118" s="459"/>
      <c r="D118" s="441"/>
      <c r="E118" s="456">
        <f>SUM(E110:E117)</f>
        <v>22000</v>
      </c>
    </row>
    <row r="119" spans="1:5" s="428" customFormat="1" ht="15" customHeight="1">
      <c r="A119" s="375"/>
      <c r="B119" s="370"/>
      <c r="C119" s="459"/>
      <c r="D119" s="441"/>
      <c r="E119" s="424"/>
    </row>
    <row r="120" spans="1:5" s="428" customFormat="1" ht="15" customHeight="1">
      <c r="A120" s="463"/>
      <c r="B120" s="370"/>
      <c r="C120" s="435"/>
      <c r="D120" s="435"/>
      <c r="E120" s="456"/>
    </row>
    <row r="121" spans="1:5" s="428" customFormat="1" ht="15" customHeight="1">
      <c r="A121" s="376" t="s">
        <v>321</v>
      </c>
      <c r="B121" s="437"/>
      <c r="C121" s="437"/>
      <c r="D121" s="436"/>
      <c r="E121" s="456">
        <f>SUM(E118,E103)</f>
        <v>65670</v>
      </c>
    </row>
    <row r="122" spans="1:5" s="428" customFormat="1" ht="15" customHeight="1" thickBot="1">
      <c r="A122" s="376" t="s">
        <v>321</v>
      </c>
      <c r="B122" s="437"/>
      <c r="C122" s="437"/>
      <c r="D122" s="436"/>
      <c r="E122" s="456">
        <f>SUM(E119,E104)</f>
        <v>0</v>
      </c>
    </row>
    <row r="123" spans="1:5" s="428" customFormat="1" ht="24.75" customHeight="1" thickBot="1">
      <c r="A123" s="464" t="s">
        <v>40</v>
      </c>
      <c r="B123" s="523"/>
      <c r="C123" s="522"/>
      <c r="D123" s="439"/>
      <c r="E123" s="451">
        <f>SUM(E121,E60,E43)</f>
        <v>643590</v>
      </c>
    </row>
    <row r="124" spans="1:5" s="428" customFormat="1" ht="12.75" customHeight="1">
      <c r="A124" s="25"/>
      <c r="B124" s="25"/>
      <c r="C124" s="374"/>
      <c r="D124" s="374"/>
      <c r="E124" s="374"/>
    </row>
    <row r="125" spans="1:5" s="428" customFormat="1" ht="18" customHeight="1">
      <c r="A125" s="31"/>
      <c r="B125" s="31"/>
      <c r="C125" s="72"/>
      <c r="D125" s="72"/>
      <c r="E125" s="206"/>
    </row>
    <row r="126" spans="1:5" s="428" customFormat="1" ht="18" customHeight="1">
      <c r="A126" s="31"/>
      <c r="B126" s="31"/>
      <c r="C126" s="72"/>
      <c r="D126" s="72"/>
      <c r="E126" s="206"/>
    </row>
    <row r="127" spans="1:5" s="428" customFormat="1" ht="18" customHeight="1">
      <c r="A127" s="60" t="s">
        <v>41</v>
      </c>
      <c r="B127" s="31"/>
      <c r="C127" s="72"/>
      <c r="D127" s="72"/>
      <c r="E127" s="206"/>
    </row>
    <row r="128" spans="1:5" ht="17.25" customHeight="1">
      <c r="A128" s="25" t="s">
        <v>148</v>
      </c>
      <c r="B128" s="25"/>
      <c r="C128" s="373" t="s">
        <v>182</v>
      </c>
      <c r="D128" s="373"/>
      <c r="E128" s="374"/>
    </row>
    <row r="129" spans="1:5" ht="15" customHeight="1">
      <c r="A129" s="25" t="s">
        <v>319</v>
      </c>
      <c r="B129" s="370"/>
      <c r="C129" s="459"/>
      <c r="D129" s="442"/>
      <c r="E129" s="424"/>
    </row>
    <row r="130" spans="1:5" ht="15" customHeight="1">
      <c r="A130" s="376"/>
      <c r="B130" s="379"/>
      <c r="C130" s="458"/>
      <c r="D130" s="442"/>
      <c r="E130" s="456"/>
    </row>
    <row r="131" spans="1:5" ht="15" customHeight="1">
      <c r="A131" s="376" t="s">
        <v>42</v>
      </c>
      <c r="B131" s="379"/>
      <c r="C131" s="458"/>
      <c r="D131" s="442"/>
      <c r="E131" s="456">
        <f>SUM(E128:E130)</f>
        <v>0</v>
      </c>
    </row>
    <row r="132" spans="1:5" ht="15" customHeight="1">
      <c r="A132" s="376"/>
      <c r="B132" s="368"/>
      <c r="C132" s="459"/>
      <c r="D132" s="443"/>
      <c r="E132" s="424"/>
    </row>
    <row r="133" spans="1:5" ht="15" customHeight="1">
      <c r="A133" s="375"/>
      <c r="B133" s="370"/>
      <c r="C133" s="459"/>
      <c r="D133" s="443"/>
      <c r="E133" s="424"/>
    </row>
    <row r="134" spans="1:6" ht="15" customHeight="1">
      <c r="A134" s="375"/>
      <c r="B134" s="370"/>
      <c r="C134" s="459"/>
      <c r="D134" s="444"/>
      <c r="E134" s="424"/>
      <c r="F134" s="1"/>
    </row>
    <row r="135" spans="1:5" ht="15" customHeight="1">
      <c r="A135" s="376"/>
      <c r="B135" s="372"/>
      <c r="C135" s="460"/>
      <c r="D135" s="445"/>
      <c r="E135" s="456"/>
    </row>
    <row r="136" spans="1:5" ht="15" customHeight="1">
      <c r="A136" s="371"/>
      <c r="B136" s="368"/>
      <c r="C136" s="459"/>
      <c r="D136" s="23"/>
      <c r="E136" s="424"/>
    </row>
    <row r="137" spans="1:5" s="317" customFormat="1" ht="14.25" customHeight="1" thickBot="1">
      <c r="A137" s="376"/>
      <c r="B137" s="368"/>
      <c r="C137" s="459"/>
      <c r="D137" s="441"/>
      <c r="E137" s="424"/>
    </row>
    <row r="138" spans="1:5" ht="23.25" customHeight="1" thickBot="1">
      <c r="A138" s="464" t="s">
        <v>40</v>
      </c>
      <c r="B138" s="464"/>
      <c r="C138" s="461"/>
      <c r="D138" s="462"/>
      <c r="E138" s="451">
        <f>SUM(E131,E123)</f>
        <v>643590</v>
      </c>
    </row>
  </sheetData>
  <sheetProtection/>
  <mergeCells count="4">
    <mergeCell ref="A1:C2"/>
    <mergeCell ref="E1:E3"/>
    <mergeCell ref="A46:C48"/>
    <mergeCell ref="E46:E48"/>
  </mergeCells>
  <printOptions horizontalCentered="1"/>
  <pageMargins left="0.7480314960629921" right="0.7874015748031497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&amp;R&amp;"Arial CE,Félkövér dőlt"&amp;P. oldal</oddHead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60"/>
  <sheetViews>
    <sheetView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6" sqref="B56:I56"/>
    </sheetView>
  </sheetViews>
  <sheetFormatPr defaultColWidth="9.00390625" defaultRowHeight="12.75"/>
  <cols>
    <col min="1" max="1" width="22.00390625" style="87" customWidth="1"/>
    <col min="2" max="2" width="10.125" style="87" bestFit="1" customWidth="1"/>
    <col min="3" max="3" width="9.125" style="87" customWidth="1"/>
    <col min="4" max="4" width="10.125" style="87" bestFit="1" customWidth="1"/>
    <col min="5" max="5" width="6.625" style="87" customWidth="1"/>
    <col min="6" max="6" width="9.125" style="87" customWidth="1"/>
    <col min="7" max="7" width="8.625" style="87" customWidth="1"/>
    <col min="8" max="8" width="7.875" style="87" customWidth="1"/>
    <col min="9" max="9" width="9.25390625" style="87" customWidth="1"/>
    <col min="10" max="10" width="9.125" style="88" customWidth="1"/>
    <col min="11" max="11" width="8.875" style="87" customWidth="1"/>
    <col min="12" max="12" width="8.625" style="87" customWidth="1"/>
    <col min="13" max="13" width="7.75390625" style="87" customWidth="1"/>
    <col min="14" max="14" width="7.625" style="87" customWidth="1"/>
    <col min="15" max="15" width="8.25390625" style="87" customWidth="1"/>
    <col min="16" max="16" width="7.25390625" style="87" customWidth="1"/>
    <col min="17" max="17" width="8.75390625" style="88" customWidth="1"/>
    <col min="18" max="16384" width="9.125" style="75" customWidth="1"/>
  </cols>
  <sheetData>
    <row r="1" spans="1:17" ht="12.75" customHeight="1">
      <c r="A1" s="664" t="s">
        <v>374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6"/>
    </row>
    <row r="2" spans="1:17" ht="21" customHeight="1" thickBot="1">
      <c r="A2" s="667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9"/>
    </row>
    <row r="3" spans="1:17" ht="21" customHeight="1" thickBot="1">
      <c r="A3" s="76"/>
      <c r="B3" s="670" t="s">
        <v>43</v>
      </c>
      <c r="C3" s="671"/>
      <c r="D3" s="671"/>
      <c r="E3" s="671"/>
      <c r="F3" s="671"/>
      <c r="G3" s="671"/>
      <c r="H3" s="671"/>
      <c r="I3" s="671"/>
      <c r="J3" s="672"/>
      <c r="K3" s="670" t="s">
        <v>44</v>
      </c>
      <c r="L3" s="671"/>
      <c r="M3" s="671"/>
      <c r="N3" s="671"/>
      <c r="O3" s="671"/>
      <c r="P3" s="671"/>
      <c r="Q3" s="673"/>
    </row>
    <row r="4" spans="1:17" s="83" customFormat="1" ht="48.75" thickBot="1">
      <c r="A4" s="77" t="s">
        <v>194</v>
      </c>
      <c r="B4" s="78" t="s">
        <v>46</v>
      </c>
      <c r="C4" s="497" t="s">
        <v>47</v>
      </c>
      <c r="D4" s="80" t="s">
        <v>48</v>
      </c>
      <c r="E4" s="78" t="s">
        <v>49</v>
      </c>
      <c r="F4" s="78" t="s">
        <v>195</v>
      </c>
      <c r="G4" s="78" t="s">
        <v>135</v>
      </c>
      <c r="H4" s="202" t="s">
        <v>138</v>
      </c>
      <c r="I4" s="78" t="s">
        <v>51</v>
      </c>
      <c r="J4" s="80" t="s">
        <v>52</v>
      </c>
      <c r="K4" s="79" t="s">
        <v>126</v>
      </c>
      <c r="L4" s="78" t="s">
        <v>53</v>
      </c>
      <c r="M4" s="78" t="s">
        <v>159</v>
      </c>
      <c r="N4" s="78" t="s">
        <v>167</v>
      </c>
      <c r="O4" s="78" t="s">
        <v>55</v>
      </c>
      <c r="P4" s="81" t="s">
        <v>193</v>
      </c>
      <c r="Q4" s="82" t="s">
        <v>56</v>
      </c>
    </row>
    <row r="5" spans="1:17" s="86" customFormat="1" ht="12.75">
      <c r="A5" s="467" t="s">
        <v>238</v>
      </c>
      <c r="B5" s="468">
        <v>24270</v>
      </c>
      <c r="C5" s="469">
        <v>3872</v>
      </c>
      <c r="D5" s="469">
        <v>42731</v>
      </c>
      <c r="E5" s="469"/>
      <c r="F5" s="469">
        <v>417</v>
      </c>
      <c r="G5" s="469"/>
      <c r="H5" s="469"/>
      <c r="I5" s="470"/>
      <c r="J5" s="547">
        <f aca="true" t="shared" si="0" ref="J5:J10">SUM(B5:I5)</f>
        <v>71290</v>
      </c>
      <c r="K5" s="468">
        <v>20849</v>
      </c>
      <c r="L5" s="469"/>
      <c r="M5" s="469"/>
      <c r="N5" s="469"/>
      <c r="O5" s="469">
        <v>13520</v>
      </c>
      <c r="P5" s="470"/>
      <c r="Q5" s="547">
        <f aca="true" t="shared" si="1" ref="Q5:Q12">SUM(K5:P5)</f>
        <v>34369</v>
      </c>
    </row>
    <row r="6" spans="1:17" s="86" customFormat="1" ht="12.75">
      <c r="A6" s="467" t="s">
        <v>58</v>
      </c>
      <c r="B6" s="468">
        <v>1800</v>
      </c>
      <c r="C6" s="469">
        <v>251</v>
      </c>
      <c r="D6" s="469">
        <v>0</v>
      </c>
      <c r="E6" s="469"/>
      <c r="F6" s="469"/>
      <c r="G6" s="469"/>
      <c r="H6" s="469"/>
      <c r="I6" s="470"/>
      <c r="J6" s="547">
        <f t="shared" si="0"/>
        <v>2051</v>
      </c>
      <c r="K6" s="468"/>
      <c r="L6" s="469"/>
      <c r="M6" s="469"/>
      <c r="N6" s="469"/>
      <c r="O6" s="469"/>
      <c r="P6" s="470"/>
      <c r="Q6" s="471">
        <f t="shared" si="1"/>
        <v>0</v>
      </c>
    </row>
    <row r="7" spans="1:17" s="86" customFormat="1" ht="12.75">
      <c r="A7" s="467" t="s">
        <v>157</v>
      </c>
      <c r="B7" s="468">
        <v>102503</v>
      </c>
      <c r="C7" s="469">
        <v>16208</v>
      </c>
      <c r="D7" s="469">
        <v>2222</v>
      </c>
      <c r="E7" s="469"/>
      <c r="F7" s="469">
        <v>600</v>
      </c>
      <c r="G7" s="469"/>
      <c r="H7" s="469"/>
      <c r="I7" s="470"/>
      <c r="J7" s="547">
        <f t="shared" si="0"/>
        <v>121533</v>
      </c>
      <c r="K7" s="468"/>
      <c r="L7" s="469"/>
      <c r="M7" s="469"/>
      <c r="N7" s="469"/>
      <c r="O7" s="469"/>
      <c r="P7" s="470"/>
      <c r="Q7" s="471">
        <f t="shared" si="1"/>
        <v>0</v>
      </c>
    </row>
    <row r="8" spans="1:17" s="86" customFormat="1" ht="13.5" thickBot="1">
      <c r="A8" s="467" t="s">
        <v>158</v>
      </c>
      <c r="B8" s="468">
        <v>3956</v>
      </c>
      <c r="C8" s="469">
        <v>642</v>
      </c>
      <c r="D8" s="469">
        <v>10357</v>
      </c>
      <c r="E8" s="469"/>
      <c r="F8" s="469">
        <v>444</v>
      </c>
      <c r="G8" s="469"/>
      <c r="H8" s="469"/>
      <c r="I8" s="470"/>
      <c r="J8" s="547">
        <f t="shared" si="0"/>
        <v>15399</v>
      </c>
      <c r="K8" s="468"/>
      <c r="L8" s="469"/>
      <c r="M8" s="469"/>
      <c r="N8" s="469"/>
      <c r="O8" s="469"/>
      <c r="P8" s="470"/>
      <c r="Q8" s="471">
        <f t="shared" si="1"/>
        <v>0</v>
      </c>
    </row>
    <row r="9" spans="1:17" s="86" customFormat="1" ht="12.75">
      <c r="A9" s="467" t="s">
        <v>326</v>
      </c>
      <c r="B9" s="493">
        <v>6674</v>
      </c>
      <c r="C9" s="494">
        <v>1026</v>
      </c>
      <c r="D9" s="495">
        <v>2284</v>
      </c>
      <c r="E9" s="224"/>
      <c r="F9" s="224"/>
      <c r="G9" s="224"/>
      <c r="H9" s="274"/>
      <c r="I9" s="275"/>
      <c r="J9" s="547">
        <f>SUM(B9:I9)</f>
        <v>9984</v>
      </c>
      <c r="K9" s="496">
        <v>2157</v>
      </c>
      <c r="L9" s="224"/>
      <c r="M9" s="224"/>
      <c r="N9" s="224"/>
      <c r="O9" s="495"/>
      <c r="P9" s="276"/>
      <c r="Q9" s="549">
        <f>SUM(K9:P9)</f>
        <v>2157</v>
      </c>
    </row>
    <row r="10" spans="1:17" s="170" customFormat="1" ht="12.75">
      <c r="A10" s="467" t="s">
        <v>77</v>
      </c>
      <c r="B10" s="468"/>
      <c r="C10" s="469"/>
      <c r="D10" s="469">
        <v>2798</v>
      </c>
      <c r="E10" s="469"/>
      <c r="F10" s="469"/>
      <c r="G10" s="469"/>
      <c r="H10" s="469"/>
      <c r="I10" s="470"/>
      <c r="J10" s="548">
        <f t="shared" si="0"/>
        <v>2798</v>
      </c>
      <c r="K10" s="468">
        <v>4342</v>
      </c>
      <c r="L10" s="469"/>
      <c r="M10" s="469"/>
      <c r="N10" s="469"/>
      <c r="O10" s="469"/>
      <c r="P10" s="470"/>
      <c r="Q10" s="547">
        <f t="shared" si="1"/>
        <v>4342</v>
      </c>
    </row>
    <row r="11" spans="1:17" s="86" customFormat="1" ht="22.5" customHeight="1">
      <c r="A11" s="467" t="s">
        <v>147</v>
      </c>
      <c r="B11" s="468"/>
      <c r="C11" s="469"/>
      <c r="D11" s="469"/>
      <c r="E11" s="469"/>
      <c r="F11" s="469"/>
      <c r="G11" s="469"/>
      <c r="H11" s="469"/>
      <c r="I11" s="470"/>
      <c r="J11" s="471"/>
      <c r="K11" s="468"/>
      <c r="L11" s="469">
        <v>100</v>
      </c>
      <c r="M11" s="469"/>
      <c r="N11" s="469"/>
      <c r="O11" s="469"/>
      <c r="P11" s="470"/>
      <c r="Q11" s="547">
        <f t="shared" si="1"/>
        <v>100</v>
      </c>
    </row>
    <row r="12" spans="1:17" s="86" customFormat="1" ht="14.25" customHeight="1" thickBot="1">
      <c r="A12" s="472"/>
      <c r="B12" s="473"/>
      <c r="C12" s="474"/>
      <c r="D12" s="474"/>
      <c r="E12" s="474"/>
      <c r="F12" s="474"/>
      <c r="G12" s="474"/>
      <c r="H12" s="474"/>
      <c r="I12" s="475"/>
      <c r="J12" s="233">
        <f>SUM(B12:I12)</f>
        <v>0</v>
      </c>
      <c r="K12" s="473"/>
      <c r="L12" s="474"/>
      <c r="M12" s="474"/>
      <c r="N12" s="474"/>
      <c r="O12" s="474"/>
      <c r="P12" s="475"/>
      <c r="Q12" s="476">
        <f t="shared" si="1"/>
        <v>0</v>
      </c>
    </row>
    <row r="13" spans="1:17" s="86" customFormat="1" ht="19.5" customHeight="1" thickBot="1">
      <c r="A13" s="277" t="s">
        <v>59</v>
      </c>
      <c r="B13" s="265">
        <f aca="true" t="shared" si="2" ref="B13:Q13">SUM(B5:B12)</f>
        <v>139203</v>
      </c>
      <c r="C13" s="195">
        <f t="shared" si="2"/>
        <v>21999</v>
      </c>
      <c r="D13" s="195">
        <f t="shared" si="2"/>
        <v>60392</v>
      </c>
      <c r="E13" s="195">
        <f t="shared" si="2"/>
        <v>0</v>
      </c>
      <c r="F13" s="195">
        <f t="shared" si="2"/>
        <v>1461</v>
      </c>
      <c r="G13" s="195">
        <f t="shared" si="2"/>
        <v>0</v>
      </c>
      <c r="H13" s="195">
        <f t="shared" si="2"/>
        <v>0</v>
      </c>
      <c r="I13" s="195">
        <f t="shared" si="2"/>
        <v>0</v>
      </c>
      <c r="J13" s="195">
        <f t="shared" si="2"/>
        <v>223055</v>
      </c>
      <c r="K13" s="265">
        <f t="shared" si="2"/>
        <v>27348</v>
      </c>
      <c r="L13" s="265">
        <f t="shared" si="2"/>
        <v>100</v>
      </c>
      <c r="M13" s="265">
        <f t="shared" si="2"/>
        <v>0</v>
      </c>
      <c r="N13" s="265">
        <f t="shared" si="2"/>
        <v>0</v>
      </c>
      <c r="O13" s="265">
        <f t="shared" si="2"/>
        <v>13520</v>
      </c>
      <c r="P13" s="265">
        <f t="shared" si="2"/>
        <v>0</v>
      </c>
      <c r="Q13" s="265">
        <f t="shared" si="2"/>
        <v>40968</v>
      </c>
    </row>
    <row r="14" spans="1:17" s="86" customFormat="1" ht="19.5" customHeight="1" thickBot="1">
      <c r="A14" s="270"/>
      <c r="B14" s="186"/>
      <c r="C14" s="186"/>
      <c r="D14" s="186"/>
      <c r="E14" s="186"/>
      <c r="F14" s="186"/>
      <c r="G14" s="186"/>
      <c r="H14" s="186"/>
      <c r="I14" s="186"/>
      <c r="J14" s="269"/>
      <c r="K14" s="186"/>
      <c r="L14" s="186"/>
      <c r="M14" s="186"/>
      <c r="N14" s="186"/>
      <c r="O14" s="186"/>
      <c r="P14" s="186"/>
      <c r="Q14" s="269"/>
    </row>
    <row r="15" spans="1:17" s="86" customFormat="1" ht="12.75" customHeight="1">
      <c r="A15" s="477" t="s">
        <v>60</v>
      </c>
      <c r="B15" s="478">
        <v>7169</v>
      </c>
      <c r="C15" s="479">
        <v>1162</v>
      </c>
      <c r="D15" s="479">
        <v>124</v>
      </c>
      <c r="E15" s="479"/>
      <c r="F15" s="479"/>
      <c r="G15" s="479"/>
      <c r="H15" s="479"/>
      <c r="I15" s="480"/>
      <c r="J15" s="550">
        <f>SUM(B15:I15)</f>
        <v>8455</v>
      </c>
      <c r="K15" s="478"/>
      <c r="L15" s="479"/>
      <c r="M15" s="479"/>
      <c r="N15" s="479"/>
      <c r="O15" s="479"/>
      <c r="P15" s="480"/>
      <c r="Q15" s="481">
        <f aca="true" t="shared" si="3" ref="Q15:Q21">SUM(K15:O15)</f>
        <v>0</v>
      </c>
    </row>
    <row r="16" spans="1:17" s="86" customFormat="1" ht="25.5">
      <c r="A16" s="467" t="s">
        <v>304</v>
      </c>
      <c r="B16" s="468">
        <v>10136</v>
      </c>
      <c r="C16" s="469">
        <v>1535</v>
      </c>
      <c r="D16" s="469">
        <v>2435</v>
      </c>
      <c r="E16" s="469"/>
      <c r="F16" s="469">
        <v>0</v>
      </c>
      <c r="G16" s="469"/>
      <c r="H16" s="469"/>
      <c r="I16" s="470"/>
      <c r="J16" s="547">
        <f>SUM(B16:I16)</f>
        <v>14106</v>
      </c>
      <c r="K16" s="468"/>
      <c r="L16" s="469"/>
      <c r="M16" s="469"/>
      <c r="N16" s="469"/>
      <c r="O16" s="469"/>
      <c r="P16" s="470"/>
      <c r="Q16" s="547">
        <f t="shared" si="3"/>
        <v>0</v>
      </c>
    </row>
    <row r="17" spans="1:17" s="86" customFormat="1" ht="13.5" thickBot="1">
      <c r="A17" s="467" t="s">
        <v>62</v>
      </c>
      <c r="B17" s="468"/>
      <c r="C17" s="469"/>
      <c r="D17" s="469">
        <v>6172</v>
      </c>
      <c r="E17" s="469"/>
      <c r="F17" s="469"/>
      <c r="G17" s="469"/>
      <c r="H17" s="469"/>
      <c r="I17" s="470"/>
      <c r="J17" s="547">
        <f>SUM(B17:I17)</f>
        <v>6172</v>
      </c>
      <c r="K17" s="468">
        <v>3742</v>
      </c>
      <c r="L17" s="469"/>
      <c r="M17" s="469"/>
      <c r="N17" s="469"/>
      <c r="O17" s="469">
        <v>1185</v>
      </c>
      <c r="P17" s="470"/>
      <c r="Q17" s="547">
        <f t="shared" si="3"/>
        <v>4927</v>
      </c>
    </row>
    <row r="18" spans="1:17" s="271" customFormat="1" ht="19.5" customHeight="1" thickBot="1">
      <c r="A18" s="277" t="s">
        <v>63</v>
      </c>
      <c r="B18" s="265">
        <f aca="true" t="shared" si="4" ref="B18:O18">SUM(B15:B17)</f>
        <v>17305</v>
      </c>
      <c r="C18" s="195">
        <f t="shared" si="4"/>
        <v>2697</v>
      </c>
      <c r="D18" s="195">
        <f t="shared" si="4"/>
        <v>8731</v>
      </c>
      <c r="E18" s="195">
        <f t="shared" si="4"/>
        <v>0</v>
      </c>
      <c r="F18" s="195">
        <f t="shared" si="4"/>
        <v>0</v>
      </c>
      <c r="G18" s="195">
        <f t="shared" si="4"/>
        <v>0</v>
      </c>
      <c r="H18" s="195">
        <f t="shared" si="4"/>
        <v>0</v>
      </c>
      <c r="I18" s="266">
        <f t="shared" si="4"/>
        <v>0</v>
      </c>
      <c r="J18" s="551">
        <f t="shared" si="4"/>
        <v>28733</v>
      </c>
      <c r="K18" s="265">
        <f t="shared" si="4"/>
        <v>3742</v>
      </c>
      <c r="L18" s="195">
        <f t="shared" si="4"/>
        <v>0</v>
      </c>
      <c r="M18" s="195">
        <f t="shared" si="4"/>
        <v>0</v>
      </c>
      <c r="N18" s="195">
        <f t="shared" si="4"/>
        <v>0</v>
      </c>
      <c r="O18" s="195">
        <f t="shared" si="4"/>
        <v>1185</v>
      </c>
      <c r="P18" s="266"/>
      <c r="Q18" s="215">
        <f>SUM(Q15:Q17)</f>
        <v>4927</v>
      </c>
    </row>
    <row r="19" spans="1:17" s="86" customFormat="1" ht="18.75" customHeight="1" thickBot="1">
      <c r="A19" s="482"/>
      <c r="B19" s="483"/>
      <c r="C19" s="483"/>
      <c r="D19" s="483"/>
      <c r="E19" s="483"/>
      <c r="F19" s="483"/>
      <c r="G19" s="483"/>
      <c r="H19" s="483"/>
      <c r="I19" s="483"/>
      <c r="J19" s="552"/>
      <c r="K19" s="483"/>
      <c r="L19" s="483"/>
      <c r="M19" s="483"/>
      <c r="N19" s="483"/>
      <c r="O19" s="483"/>
      <c r="P19" s="483"/>
      <c r="Q19" s="483">
        <f>SUM(K19:P19)</f>
        <v>0</v>
      </c>
    </row>
    <row r="20" spans="1:17" s="86" customFormat="1" ht="12.75" customHeight="1">
      <c r="A20" s="477" t="s">
        <v>65</v>
      </c>
      <c r="B20" s="478">
        <v>13012</v>
      </c>
      <c r="C20" s="479">
        <v>2070</v>
      </c>
      <c r="D20" s="479">
        <v>699</v>
      </c>
      <c r="E20" s="479"/>
      <c r="F20" s="479"/>
      <c r="G20" s="479"/>
      <c r="H20" s="479"/>
      <c r="I20" s="480"/>
      <c r="J20" s="550">
        <f>SUM(B20:I20)</f>
        <v>15781</v>
      </c>
      <c r="K20" s="478"/>
      <c r="L20" s="479"/>
      <c r="M20" s="479"/>
      <c r="N20" s="479"/>
      <c r="O20" s="479">
        <v>3570</v>
      </c>
      <c r="P20" s="480"/>
      <c r="Q20" s="481">
        <f t="shared" si="3"/>
        <v>3570</v>
      </c>
    </row>
    <row r="21" spans="1:17" s="86" customFormat="1" ht="12.75" customHeight="1">
      <c r="A21" s="467" t="s">
        <v>305</v>
      </c>
      <c r="B21" s="468">
        <v>76246</v>
      </c>
      <c r="C21" s="469">
        <v>11844</v>
      </c>
      <c r="D21" s="469">
        <v>20880</v>
      </c>
      <c r="E21" s="469"/>
      <c r="F21" s="469">
        <v>445</v>
      </c>
      <c r="G21" s="469"/>
      <c r="H21" s="469"/>
      <c r="I21" s="470"/>
      <c r="J21" s="547">
        <f>SUM(B21:I21)</f>
        <v>109415</v>
      </c>
      <c r="K21" s="468"/>
      <c r="L21" s="469"/>
      <c r="M21" s="469"/>
      <c r="N21" s="469"/>
      <c r="O21" s="469"/>
      <c r="P21" s="470"/>
      <c r="Q21" s="471">
        <f t="shared" si="3"/>
        <v>0</v>
      </c>
    </row>
    <row r="22" spans="1:17" s="86" customFormat="1" ht="12.75" customHeight="1" thickBot="1">
      <c r="A22" s="472" t="s">
        <v>68</v>
      </c>
      <c r="B22" s="473">
        <v>16091</v>
      </c>
      <c r="C22" s="474">
        <v>2583</v>
      </c>
      <c r="D22" s="474">
        <v>0</v>
      </c>
      <c r="E22" s="474"/>
      <c r="F22" s="474"/>
      <c r="G22" s="474"/>
      <c r="H22" s="474"/>
      <c r="I22" s="475"/>
      <c r="J22" s="553">
        <f>SUM(B22:I22)</f>
        <v>18674</v>
      </c>
      <c r="K22" s="473"/>
      <c r="L22" s="474"/>
      <c r="M22" s="474"/>
      <c r="N22" s="474"/>
      <c r="O22" s="474"/>
      <c r="P22" s="475"/>
      <c r="Q22" s="476"/>
    </row>
    <row r="23" spans="1:17" s="86" customFormat="1" ht="26.25" thickBot="1">
      <c r="A23" s="277" t="s">
        <v>239</v>
      </c>
      <c r="B23" s="265">
        <f aca="true" t="shared" si="5" ref="B23:P23">SUM(B20:B22)</f>
        <v>105349</v>
      </c>
      <c r="C23" s="195">
        <f t="shared" si="5"/>
        <v>16497</v>
      </c>
      <c r="D23" s="195">
        <f t="shared" si="5"/>
        <v>21579</v>
      </c>
      <c r="E23" s="195">
        <f t="shared" si="5"/>
        <v>0</v>
      </c>
      <c r="F23" s="195">
        <f>SUM(F20:F22)</f>
        <v>445</v>
      </c>
      <c r="G23" s="195">
        <f t="shared" si="5"/>
        <v>0</v>
      </c>
      <c r="H23" s="195">
        <f t="shared" si="5"/>
        <v>0</v>
      </c>
      <c r="I23" s="266">
        <f t="shared" si="5"/>
        <v>0</v>
      </c>
      <c r="J23" s="551">
        <f t="shared" si="5"/>
        <v>143870</v>
      </c>
      <c r="K23" s="265">
        <f t="shared" si="5"/>
        <v>0</v>
      </c>
      <c r="L23" s="195">
        <f t="shared" si="5"/>
        <v>0</v>
      </c>
      <c r="M23" s="195">
        <f t="shared" si="5"/>
        <v>0</v>
      </c>
      <c r="N23" s="195">
        <f t="shared" si="5"/>
        <v>0</v>
      </c>
      <c r="O23" s="195">
        <f t="shared" si="5"/>
        <v>3570</v>
      </c>
      <c r="P23" s="266">
        <f t="shared" si="5"/>
        <v>0</v>
      </c>
      <c r="Q23" s="215">
        <f>SUM(K23:P23)</f>
        <v>3570</v>
      </c>
    </row>
    <row r="24" spans="1:17" s="86" customFormat="1" ht="19.5" customHeight="1" thickBot="1">
      <c r="A24" s="270"/>
      <c r="B24" s="483"/>
      <c r="C24" s="483"/>
      <c r="D24" s="483"/>
      <c r="E24" s="483"/>
      <c r="F24" s="483"/>
      <c r="G24" s="483"/>
      <c r="H24" s="483"/>
      <c r="I24" s="483"/>
      <c r="J24" s="552"/>
      <c r="K24" s="483"/>
      <c r="L24" s="186"/>
      <c r="M24" s="186"/>
      <c r="N24" s="186"/>
      <c r="O24" s="483"/>
      <c r="P24" s="186"/>
      <c r="Q24" s="483"/>
    </row>
    <row r="25" spans="1:17" s="86" customFormat="1" ht="12.75" customHeight="1" thickBot="1">
      <c r="A25" s="477" t="s">
        <v>67</v>
      </c>
      <c r="B25" s="478"/>
      <c r="C25" s="479"/>
      <c r="D25" s="484">
        <f>'[1]Vácrátót hivatal'!$C$70</f>
        <v>0</v>
      </c>
      <c r="E25" s="479"/>
      <c r="F25" s="479"/>
      <c r="G25" s="479"/>
      <c r="H25" s="479"/>
      <c r="I25" s="480"/>
      <c r="J25" s="550">
        <f>SUM(B25:I25)</f>
        <v>0</v>
      </c>
      <c r="K25" s="478"/>
      <c r="L25" s="479"/>
      <c r="M25" s="479"/>
      <c r="N25" s="479"/>
      <c r="O25" s="479"/>
      <c r="P25" s="480"/>
      <c r="Q25" s="481">
        <f>SUM(K25:O25)</f>
        <v>0</v>
      </c>
    </row>
    <row r="26" spans="1:17" s="86" customFormat="1" ht="13.5" thickBot="1">
      <c r="A26" s="277" t="s">
        <v>161</v>
      </c>
      <c r="B26" s="265">
        <f aca="true" t="shared" si="6" ref="B26:P26">SUM(B25:B25)</f>
        <v>0</v>
      </c>
      <c r="C26" s="195">
        <f t="shared" si="6"/>
        <v>0</v>
      </c>
      <c r="D26" s="195">
        <f t="shared" si="6"/>
        <v>0</v>
      </c>
      <c r="E26" s="195">
        <f t="shared" si="6"/>
        <v>0</v>
      </c>
      <c r="F26" s="195">
        <f t="shared" si="6"/>
        <v>0</v>
      </c>
      <c r="G26" s="195">
        <f t="shared" si="6"/>
        <v>0</v>
      </c>
      <c r="H26" s="195">
        <f t="shared" si="6"/>
        <v>0</v>
      </c>
      <c r="I26" s="266">
        <f t="shared" si="6"/>
        <v>0</v>
      </c>
      <c r="J26" s="551">
        <f t="shared" si="6"/>
        <v>0</v>
      </c>
      <c r="K26" s="265">
        <f t="shared" si="6"/>
        <v>0</v>
      </c>
      <c r="L26" s="195">
        <f t="shared" si="6"/>
        <v>0</v>
      </c>
      <c r="M26" s="195">
        <f t="shared" si="6"/>
        <v>0</v>
      </c>
      <c r="N26" s="195">
        <f t="shared" si="6"/>
        <v>0</v>
      </c>
      <c r="O26" s="195">
        <f t="shared" si="6"/>
        <v>0</v>
      </c>
      <c r="P26" s="266">
        <f t="shared" si="6"/>
        <v>0</v>
      </c>
      <c r="Q26" s="215">
        <f>SUM(K26:P26)</f>
        <v>0</v>
      </c>
    </row>
    <row r="27" spans="1:17" s="86" customFormat="1" ht="19.5" customHeight="1" thickBot="1">
      <c r="A27" s="270"/>
      <c r="B27" s="483"/>
      <c r="C27" s="483"/>
      <c r="D27" s="483"/>
      <c r="E27" s="483"/>
      <c r="F27" s="483"/>
      <c r="G27" s="483"/>
      <c r="H27" s="483"/>
      <c r="I27" s="483"/>
      <c r="J27" s="552"/>
      <c r="K27" s="483"/>
      <c r="L27" s="186"/>
      <c r="M27" s="186"/>
      <c r="N27" s="186"/>
      <c r="O27" s="483"/>
      <c r="P27" s="186"/>
      <c r="Q27" s="483"/>
    </row>
    <row r="28" spans="1:17" s="86" customFormat="1" ht="18" customHeight="1" thickBot="1">
      <c r="A28" s="477" t="s">
        <v>163</v>
      </c>
      <c r="B28" s="478"/>
      <c r="C28" s="479"/>
      <c r="D28" s="479">
        <v>1680</v>
      </c>
      <c r="E28" s="479"/>
      <c r="F28" s="479"/>
      <c r="G28" s="479"/>
      <c r="H28" s="479"/>
      <c r="I28" s="480"/>
      <c r="J28" s="577">
        <f aca="true" t="shared" si="7" ref="J28:J52">SUM(B28:I28)</f>
        <v>1680</v>
      </c>
      <c r="K28" s="478"/>
      <c r="L28" s="479"/>
      <c r="M28" s="479"/>
      <c r="N28" s="479"/>
      <c r="O28" s="479"/>
      <c r="P28" s="480"/>
      <c r="Q28" s="481">
        <f>SUM(K28:O28)</f>
        <v>0</v>
      </c>
    </row>
    <row r="29" spans="1:17" s="86" customFormat="1" ht="18" customHeight="1">
      <c r="A29" s="467" t="s">
        <v>164</v>
      </c>
      <c r="B29" s="468"/>
      <c r="C29" s="469"/>
      <c r="D29" s="469"/>
      <c r="E29" s="469"/>
      <c r="F29" s="469">
        <v>20853</v>
      </c>
      <c r="G29" s="469"/>
      <c r="H29" s="469"/>
      <c r="I29" s="470"/>
      <c r="J29" s="556">
        <f t="shared" si="7"/>
        <v>20853</v>
      </c>
      <c r="K29" s="468"/>
      <c r="L29" s="469">
        <v>7700</v>
      </c>
      <c r="M29" s="469">
        <v>0</v>
      </c>
      <c r="N29" s="469"/>
      <c r="O29" s="469"/>
      <c r="P29" s="470"/>
      <c r="Q29" s="547">
        <f>SUM(K29:O29)</f>
        <v>7700</v>
      </c>
    </row>
    <row r="30" spans="1:17" s="86" customFormat="1" ht="12.75">
      <c r="A30" s="467" t="s">
        <v>165</v>
      </c>
      <c r="B30" s="468"/>
      <c r="C30" s="469"/>
      <c r="D30" s="469">
        <f>'[1]018020Közp.ktgv.befiz.'!$C$25</f>
        <v>0</v>
      </c>
      <c r="E30" s="469"/>
      <c r="F30" s="469"/>
      <c r="G30" s="469"/>
      <c r="H30" s="469"/>
      <c r="I30" s="470"/>
      <c r="J30" s="547">
        <f t="shared" si="7"/>
        <v>0</v>
      </c>
      <c r="K30" s="468"/>
      <c r="L30" s="469"/>
      <c r="M30" s="469"/>
      <c r="N30" s="469"/>
      <c r="O30" s="469"/>
      <c r="P30" s="470"/>
      <c r="Q30" s="547">
        <f>SUM(K30:P30)</f>
        <v>0</v>
      </c>
    </row>
    <row r="31" spans="1:17" s="86" customFormat="1" ht="12.75">
      <c r="A31" s="467" t="s">
        <v>69</v>
      </c>
      <c r="B31" s="468">
        <v>100</v>
      </c>
      <c r="C31" s="469">
        <v>18</v>
      </c>
      <c r="D31" s="469">
        <v>1776</v>
      </c>
      <c r="E31" s="469"/>
      <c r="F31" s="469"/>
      <c r="G31" s="469"/>
      <c r="H31" s="469"/>
      <c r="I31" s="470"/>
      <c r="J31" s="547">
        <f t="shared" si="7"/>
        <v>1894</v>
      </c>
      <c r="K31" s="468"/>
      <c r="L31" s="469"/>
      <c r="M31" s="469"/>
      <c r="N31" s="469"/>
      <c r="O31" s="469"/>
      <c r="P31" s="470"/>
      <c r="Q31" s="547">
        <f aca="true" t="shared" si="8" ref="Q31:Q40">SUM(K31:P31)</f>
        <v>0</v>
      </c>
    </row>
    <row r="32" spans="1:17" s="86" customFormat="1" ht="12.75" customHeight="1">
      <c r="A32" s="467" t="s">
        <v>162</v>
      </c>
      <c r="B32" s="468"/>
      <c r="C32" s="469"/>
      <c r="D32" s="469"/>
      <c r="E32" s="469"/>
      <c r="F32" s="469"/>
      <c r="G32" s="469"/>
      <c r="H32" s="469"/>
      <c r="I32" s="470"/>
      <c r="J32" s="547">
        <f t="shared" si="7"/>
        <v>0</v>
      </c>
      <c r="K32" s="468"/>
      <c r="L32" s="469">
        <v>104315</v>
      </c>
      <c r="M32" s="469"/>
      <c r="N32" s="469"/>
      <c r="O32" s="469"/>
      <c r="P32" s="470"/>
      <c r="Q32" s="547">
        <f t="shared" si="8"/>
        <v>104315</v>
      </c>
    </row>
    <row r="33" spans="1:17" s="86" customFormat="1" ht="12.75">
      <c r="A33" s="467" t="s">
        <v>154</v>
      </c>
      <c r="B33" s="468">
        <v>240</v>
      </c>
      <c r="C33" s="469">
        <v>35</v>
      </c>
      <c r="D33" s="469">
        <f>'[1]082044 Könyvtári szolg.'!$C$31</f>
        <v>100</v>
      </c>
      <c r="E33" s="469"/>
      <c r="F33" s="469"/>
      <c r="G33" s="469"/>
      <c r="H33" s="469"/>
      <c r="I33" s="470"/>
      <c r="J33" s="547">
        <f t="shared" si="7"/>
        <v>375</v>
      </c>
      <c r="K33" s="468"/>
      <c r="L33" s="469"/>
      <c r="M33" s="469"/>
      <c r="N33" s="469"/>
      <c r="O33" s="469"/>
      <c r="P33" s="470"/>
      <c r="Q33" s="547">
        <f t="shared" si="8"/>
        <v>0</v>
      </c>
    </row>
    <row r="34" spans="1:17" s="86" customFormat="1" ht="25.5">
      <c r="A34" s="467" t="s">
        <v>173</v>
      </c>
      <c r="B34" s="468">
        <v>3927</v>
      </c>
      <c r="C34" s="469">
        <v>576</v>
      </c>
      <c r="D34" s="469">
        <v>7235</v>
      </c>
      <c r="E34" s="469"/>
      <c r="F34" s="469">
        <v>0</v>
      </c>
      <c r="G34" s="469"/>
      <c r="H34" s="469"/>
      <c r="I34" s="470"/>
      <c r="J34" s="547">
        <f t="shared" si="7"/>
        <v>11738</v>
      </c>
      <c r="K34" s="468"/>
      <c r="L34" s="469"/>
      <c r="M34" s="469"/>
      <c r="N34" s="469"/>
      <c r="O34" s="469"/>
      <c r="P34" s="470"/>
      <c r="Q34" s="547">
        <f t="shared" si="8"/>
        <v>0</v>
      </c>
    </row>
    <row r="35" spans="1:17" s="86" customFormat="1" ht="25.5">
      <c r="A35" s="467" t="s">
        <v>240</v>
      </c>
      <c r="B35" s="468"/>
      <c r="C35" s="469"/>
      <c r="D35" s="469"/>
      <c r="E35" s="469"/>
      <c r="F35" s="469"/>
      <c r="G35" s="469"/>
      <c r="H35" s="469"/>
      <c r="I35" s="470"/>
      <c r="J35" s="547">
        <f t="shared" si="7"/>
        <v>0</v>
      </c>
      <c r="K35" s="468"/>
      <c r="L35" s="469"/>
      <c r="M35" s="469"/>
      <c r="N35" s="469"/>
      <c r="O35" s="469"/>
      <c r="P35" s="470"/>
      <c r="Q35" s="547"/>
    </row>
    <row r="36" spans="1:256" s="86" customFormat="1" ht="12" customHeight="1">
      <c r="A36" s="467" t="s">
        <v>166</v>
      </c>
      <c r="B36" s="468"/>
      <c r="C36" s="469"/>
      <c r="D36" s="469">
        <v>13921</v>
      </c>
      <c r="E36" s="469"/>
      <c r="F36" s="469"/>
      <c r="G36" s="469"/>
      <c r="H36" s="469"/>
      <c r="I36" s="470"/>
      <c r="J36" s="547">
        <f t="shared" si="7"/>
        <v>13921</v>
      </c>
      <c r="K36" s="468"/>
      <c r="L36" s="469"/>
      <c r="M36" s="469"/>
      <c r="N36" s="469"/>
      <c r="O36" s="578">
        <v>398026</v>
      </c>
      <c r="P36" s="470"/>
      <c r="Q36" s="547">
        <f t="shared" si="8"/>
        <v>398026</v>
      </c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s="86" customFormat="1" ht="12.75" customHeight="1">
      <c r="A37" s="508" t="s">
        <v>70</v>
      </c>
      <c r="B37" s="509"/>
      <c r="C37" s="510"/>
      <c r="D37" s="510">
        <v>975</v>
      </c>
      <c r="E37" s="510"/>
      <c r="F37" s="510">
        <v>0</v>
      </c>
      <c r="G37" s="510"/>
      <c r="H37" s="510"/>
      <c r="I37" s="511">
        <v>13469</v>
      </c>
      <c r="J37" s="554">
        <f t="shared" si="7"/>
        <v>14444</v>
      </c>
      <c r="K37" s="509"/>
      <c r="L37" s="510">
        <v>800</v>
      </c>
      <c r="M37" s="510"/>
      <c r="N37" s="510"/>
      <c r="O37" s="510">
        <v>11336</v>
      </c>
      <c r="P37" s="511"/>
      <c r="Q37" s="554">
        <f t="shared" si="8"/>
        <v>12136</v>
      </c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s="518" customFormat="1" ht="12.75" customHeight="1">
      <c r="A38" s="516" t="s">
        <v>71</v>
      </c>
      <c r="B38" s="469">
        <v>13632</v>
      </c>
      <c r="C38" s="469">
        <v>2113</v>
      </c>
      <c r="D38" s="469">
        <v>1207</v>
      </c>
      <c r="E38" s="469"/>
      <c r="F38" s="469">
        <v>300</v>
      </c>
      <c r="G38" s="469"/>
      <c r="H38" s="469"/>
      <c r="I38" s="469"/>
      <c r="J38" s="555">
        <f t="shared" si="7"/>
        <v>17252</v>
      </c>
      <c r="K38" s="469"/>
      <c r="L38" s="469"/>
      <c r="M38" s="469"/>
      <c r="N38" s="469">
        <v>17252</v>
      </c>
      <c r="O38" s="469"/>
      <c r="P38" s="469"/>
      <c r="Q38" s="555">
        <f>SUM(K38:P38)</f>
        <v>17252</v>
      </c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7"/>
      <c r="BY38" s="517"/>
      <c r="BZ38" s="517"/>
      <c r="CA38" s="517"/>
      <c r="CB38" s="517"/>
      <c r="CC38" s="517"/>
      <c r="CD38" s="517"/>
      <c r="CE38" s="517"/>
      <c r="CF38" s="517"/>
      <c r="CG38" s="517"/>
      <c r="CH38" s="517"/>
      <c r="CI38" s="517"/>
      <c r="CJ38" s="517"/>
      <c r="CK38" s="517"/>
      <c r="CL38" s="517"/>
      <c r="CM38" s="517"/>
      <c r="CN38" s="517"/>
      <c r="CO38" s="517"/>
      <c r="CP38" s="517"/>
      <c r="CQ38" s="517"/>
      <c r="CR38" s="517"/>
      <c r="CS38" s="517"/>
      <c r="CT38" s="517"/>
      <c r="CU38" s="517"/>
      <c r="CV38" s="517"/>
      <c r="CW38" s="517"/>
      <c r="CX38" s="517"/>
      <c r="CY38" s="517"/>
      <c r="CZ38" s="517"/>
      <c r="DA38" s="517"/>
      <c r="DB38" s="517"/>
      <c r="DC38" s="517"/>
      <c r="DD38" s="517"/>
      <c r="DE38" s="517"/>
      <c r="DF38" s="517"/>
      <c r="DG38" s="517"/>
      <c r="DH38" s="517"/>
      <c r="DI38" s="517"/>
      <c r="DJ38" s="517"/>
      <c r="DK38" s="517"/>
      <c r="DL38" s="517"/>
      <c r="DM38" s="517"/>
      <c r="DN38" s="517"/>
      <c r="DO38" s="517"/>
      <c r="DP38" s="517"/>
      <c r="DQ38" s="517"/>
      <c r="DR38" s="517"/>
      <c r="DS38" s="517"/>
      <c r="DT38" s="517"/>
      <c r="DU38" s="517"/>
      <c r="DV38" s="517"/>
      <c r="DW38" s="517"/>
      <c r="DX38" s="517"/>
      <c r="DY38" s="517"/>
      <c r="DZ38" s="517"/>
      <c r="EA38" s="517"/>
      <c r="EB38" s="517"/>
      <c r="EC38" s="517"/>
      <c r="ED38" s="517"/>
      <c r="EE38" s="517"/>
      <c r="EF38" s="517"/>
      <c r="EG38" s="517"/>
      <c r="EH38" s="517"/>
      <c r="EI38" s="517"/>
      <c r="EJ38" s="517"/>
      <c r="EK38" s="517"/>
      <c r="EL38" s="517"/>
      <c r="EM38" s="517"/>
      <c r="EN38" s="517"/>
      <c r="EO38" s="517"/>
      <c r="EP38" s="517"/>
      <c r="EQ38" s="517"/>
      <c r="ER38" s="517"/>
      <c r="ES38" s="517"/>
      <c r="ET38" s="517"/>
      <c r="EU38" s="517"/>
      <c r="EV38" s="517"/>
      <c r="EW38" s="517"/>
      <c r="EX38" s="517"/>
      <c r="EY38" s="517"/>
      <c r="EZ38" s="517"/>
      <c r="FA38" s="517"/>
      <c r="FB38" s="517"/>
      <c r="FC38" s="517"/>
      <c r="FD38" s="517"/>
      <c r="FE38" s="517"/>
      <c r="FF38" s="517"/>
      <c r="FG38" s="517"/>
      <c r="FH38" s="517"/>
      <c r="FI38" s="517"/>
      <c r="FJ38" s="517"/>
      <c r="FK38" s="517"/>
      <c r="FL38" s="517"/>
      <c r="FM38" s="517"/>
      <c r="FN38" s="517"/>
      <c r="FO38" s="517"/>
      <c r="FP38" s="517"/>
      <c r="FQ38" s="517"/>
      <c r="FR38" s="517"/>
      <c r="FS38" s="517"/>
      <c r="FT38" s="517"/>
      <c r="FU38" s="517"/>
      <c r="FV38" s="517"/>
      <c r="FW38" s="517"/>
      <c r="FX38" s="517"/>
      <c r="FY38" s="517"/>
      <c r="FZ38" s="517"/>
      <c r="GA38" s="517"/>
      <c r="GB38" s="517"/>
      <c r="GC38" s="517"/>
      <c r="GD38" s="517"/>
      <c r="GE38" s="517"/>
      <c r="GF38" s="517"/>
      <c r="GG38" s="517"/>
      <c r="GH38" s="517"/>
      <c r="GI38" s="517"/>
      <c r="GJ38" s="517"/>
      <c r="GK38" s="517"/>
      <c r="GL38" s="517"/>
      <c r="GM38" s="517"/>
      <c r="GN38" s="517"/>
      <c r="GO38" s="517"/>
      <c r="GP38" s="517"/>
      <c r="GQ38" s="517"/>
      <c r="GR38" s="517"/>
      <c r="GS38" s="517"/>
      <c r="GT38" s="517"/>
      <c r="GU38" s="517"/>
      <c r="GV38" s="517"/>
      <c r="GW38" s="517"/>
      <c r="GX38" s="517"/>
      <c r="GY38" s="517"/>
      <c r="GZ38" s="517"/>
      <c r="HA38" s="517"/>
      <c r="HB38" s="517"/>
      <c r="HC38" s="517"/>
      <c r="HD38" s="517"/>
      <c r="HE38" s="517"/>
      <c r="HF38" s="517"/>
      <c r="HG38" s="517"/>
      <c r="HH38" s="517"/>
      <c r="HI38" s="517"/>
      <c r="HJ38" s="517"/>
      <c r="HK38" s="517"/>
      <c r="HL38" s="517"/>
      <c r="HM38" s="517"/>
      <c r="HN38" s="517"/>
      <c r="HO38" s="517"/>
      <c r="HP38" s="517"/>
      <c r="HQ38" s="517"/>
      <c r="HR38" s="517"/>
      <c r="HS38" s="517"/>
      <c r="HT38" s="517"/>
      <c r="HU38" s="517"/>
      <c r="HV38" s="517"/>
      <c r="HW38" s="517"/>
      <c r="HX38" s="517"/>
      <c r="HY38" s="517"/>
      <c r="HZ38" s="517"/>
      <c r="IA38" s="517"/>
      <c r="IB38" s="517"/>
      <c r="IC38" s="517"/>
      <c r="ID38" s="517"/>
      <c r="IE38" s="517"/>
      <c r="IF38" s="517"/>
      <c r="IG38" s="517"/>
      <c r="IH38" s="517"/>
      <c r="II38" s="517"/>
      <c r="IJ38" s="517"/>
      <c r="IK38" s="517"/>
      <c r="IL38" s="517"/>
      <c r="IM38" s="517"/>
      <c r="IN38" s="517"/>
      <c r="IO38" s="517"/>
      <c r="IP38" s="517"/>
      <c r="IQ38" s="517"/>
      <c r="IR38" s="517"/>
      <c r="IS38" s="517"/>
      <c r="IT38" s="517"/>
      <c r="IU38" s="517"/>
      <c r="IV38" s="517"/>
    </row>
    <row r="39" spans="1:256" s="86" customFormat="1" ht="16.5" customHeight="1">
      <c r="A39" s="512" t="s">
        <v>72</v>
      </c>
      <c r="B39" s="513"/>
      <c r="C39" s="514"/>
      <c r="D39" s="514"/>
      <c r="E39" s="514"/>
      <c r="F39" s="514"/>
      <c r="G39" s="514"/>
      <c r="H39" s="514"/>
      <c r="I39" s="515"/>
      <c r="J39" s="556"/>
      <c r="K39" s="513"/>
      <c r="L39" s="514"/>
      <c r="M39" s="514"/>
      <c r="N39" s="514">
        <v>0</v>
      </c>
      <c r="O39" s="514"/>
      <c r="P39" s="515"/>
      <c r="Q39" s="556">
        <f t="shared" si="8"/>
        <v>0</v>
      </c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spans="1:256" s="86" customFormat="1" ht="12.75" customHeight="1">
      <c r="A40" s="467" t="s">
        <v>152</v>
      </c>
      <c r="B40" s="468"/>
      <c r="C40" s="469"/>
      <c r="D40" s="469"/>
      <c r="E40" s="469"/>
      <c r="F40" s="469"/>
      <c r="G40" s="469"/>
      <c r="H40" s="469"/>
      <c r="I40" s="470"/>
      <c r="J40" s="547">
        <f t="shared" si="7"/>
        <v>0</v>
      </c>
      <c r="K40" s="468"/>
      <c r="L40" s="469"/>
      <c r="M40" s="469"/>
      <c r="N40" s="469"/>
      <c r="O40" s="469"/>
      <c r="P40" s="470"/>
      <c r="Q40" s="547">
        <f t="shared" si="8"/>
        <v>0</v>
      </c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1:256" s="86" customFormat="1" ht="25.5">
      <c r="A41" s="467" t="s">
        <v>313</v>
      </c>
      <c r="B41" s="468"/>
      <c r="C41" s="469"/>
      <c r="D41" s="469"/>
      <c r="E41" s="469"/>
      <c r="F41" s="469"/>
      <c r="G41" s="469"/>
      <c r="H41" s="469"/>
      <c r="I41" s="470"/>
      <c r="J41" s="547">
        <f t="shared" si="7"/>
        <v>0</v>
      </c>
      <c r="K41" s="468"/>
      <c r="L41" s="469">
        <v>0</v>
      </c>
      <c r="M41" s="469"/>
      <c r="N41" s="469"/>
      <c r="O41" s="469"/>
      <c r="P41" s="470"/>
      <c r="Q41" s="547">
        <f aca="true" t="shared" si="9" ref="Q41:Q52">SUM(K41:P41)</f>
        <v>0</v>
      </c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spans="1:256" s="86" customFormat="1" ht="38.25">
      <c r="A42" s="467" t="s">
        <v>170</v>
      </c>
      <c r="B42" s="468"/>
      <c r="C42" s="469"/>
      <c r="D42" s="469"/>
      <c r="E42" s="469"/>
      <c r="F42" s="469"/>
      <c r="G42" s="469"/>
      <c r="H42" s="469"/>
      <c r="I42" s="470">
        <v>14135</v>
      </c>
      <c r="J42" s="547">
        <f>SUM(B42:I42)</f>
        <v>14135</v>
      </c>
      <c r="K42" s="468"/>
      <c r="L42" s="469"/>
      <c r="M42" s="469"/>
      <c r="N42" s="469"/>
      <c r="O42" s="469"/>
      <c r="P42" s="470"/>
      <c r="Q42" s="547">
        <f t="shared" si="9"/>
        <v>0</v>
      </c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s="86" customFormat="1" ht="25.5">
      <c r="A43" s="467" t="s">
        <v>168</v>
      </c>
      <c r="B43" s="468"/>
      <c r="C43" s="469"/>
      <c r="D43" s="469"/>
      <c r="E43" s="469"/>
      <c r="F43" s="469"/>
      <c r="G43" s="469"/>
      <c r="H43" s="469"/>
      <c r="I43" s="470">
        <v>6038</v>
      </c>
      <c r="J43" s="547">
        <f t="shared" si="7"/>
        <v>6038</v>
      </c>
      <c r="K43" s="468"/>
      <c r="L43" s="469"/>
      <c r="M43" s="469"/>
      <c r="N43" s="469"/>
      <c r="O43" s="469"/>
      <c r="P43" s="470"/>
      <c r="Q43" s="547">
        <f t="shared" si="9"/>
        <v>0</v>
      </c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  <c r="IV43" s="85"/>
    </row>
    <row r="44" spans="1:256" s="86" customFormat="1" ht="12.75" customHeight="1">
      <c r="A44" s="467" t="s">
        <v>171</v>
      </c>
      <c r="B44" s="468"/>
      <c r="C44" s="469"/>
      <c r="D44" s="469"/>
      <c r="E44" s="469"/>
      <c r="F44" s="469"/>
      <c r="G44" s="469"/>
      <c r="H44" s="469"/>
      <c r="I44" s="470"/>
      <c r="J44" s="547"/>
      <c r="K44" s="468"/>
      <c r="L44" s="469"/>
      <c r="M44" s="469"/>
      <c r="N44" s="469"/>
      <c r="O44" s="469"/>
      <c r="P44" s="470"/>
      <c r="Q44" s="547">
        <f t="shared" si="9"/>
        <v>0</v>
      </c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</row>
    <row r="45" spans="1:256" s="86" customFormat="1" ht="25.5">
      <c r="A45" s="467" t="s">
        <v>172</v>
      </c>
      <c r="B45" s="468"/>
      <c r="C45" s="469"/>
      <c r="D45" s="469"/>
      <c r="E45" s="469"/>
      <c r="F45" s="469"/>
      <c r="G45" s="469"/>
      <c r="H45" s="469"/>
      <c r="I45" s="470"/>
      <c r="J45" s="547"/>
      <c r="K45" s="468"/>
      <c r="L45" s="469"/>
      <c r="M45" s="469"/>
      <c r="N45" s="469"/>
      <c r="O45" s="469"/>
      <c r="P45" s="470"/>
      <c r="Q45" s="547">
        <f t="shared" si="9"/>
        <v>0</v>
      </c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</row>
    <row r="46" spans="1:256" s="86" customFormat="1" ht="25.5">
      <c r="A46" s="467" t="s">
        <v>174</v>
      </c>
      <c r="B46" s="468">
        <v>3148</v>
      </c>
      <c r="C46" s="469">
        <v>488</v>
      </c>
      <c r="D46" s="469">
        <v>1302</v>
      </c>
      <c r="E46" s="469"/>
      <c r="F46" s="469">
        <v>0</v>
      </c>
      <c r="G46" s="469"/>
      <c r="H46" s="469"/>
      <c r="I46" s="470"/>
      <c r="J46" s="547">
        <f t="shared" si="7"/>
        <v>4938</v>
      </c>
      <c r="K46" s="468"/>
      <c r="L46" s="469">
        <v>2700</v>
      </c>
      <c r="M46" s="469"/>
      <c r="N46" s="469"/>
      <c r="O46" s="469"/>
      <c r="P46" s="470"/>
      <c r="Q46" s="547">
        <f t="shared" si="9"/>
        <v>2700</v>
      </c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</row>
    <row r="47" spans="1:256" s="86" customFormat="1" ht="12.75" customHeight="1">
      <c r="A47" s="467" t="s">
        <v>151</v>
      </c>
      <c r="B47" s="468"/>
      <c r="C47" s="469"/>
      <c r="D47" s="469">
        <v>8500</v>
      </c>
      <c r="E47" s="469"/>
      <c r="F47" s="469"/>
      <c r="G47" s="469"/>
      <c r="H47" s="469"/>
      <c r="I47" s="470"/>
      <c r="J47" s="547">
        <f t="shared" si="7"/>
        <v>8500</v>
      </c>
      <c r="K47" s="468"/>
      <c r="L47" s="469"/>
      <c r="M47" s="469"/>
      <c r="N47" s="469"/>
      <c r="O47" s="469"/>
      <c r="P47" s="470"/>
      <c r="Q47" s="547">
        <v>0</v>
      </c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  <c r="IV47" s="85"/>
    </row>
    <row r="48" spans="1:17" s="86" customFormat="1" ht="12.75">
      <c r="A48" s="467" t="s">
        <v>155</v>
      </c>
      <c r="B48" s="468"/>
      <c r="C48" s="469"/>
      <c r="D48" s="469">
        <v>1500</v>
      </c>
      <c r="E48" s="469"/>
      <c r="F48" s="469">
        <v>41993</v>
      </c>
      <c r="G48" s="469"/>
      <c r="H48" s="469"/>
      <c r="I48" s="470"/>
      <c r="J48" s="547">
        <f>SUM(B48:I48)</f>
        <v>43493</v>
      </c>
      <c r="K48" s="468"/>
      <c r="L48" s="469"/>
      <c r="M48" s="469"/>
      <c r="N48" s="469"/>
      <c r="O48" s="469"/>
      <c r="P48" s="470"/>
      <c r="Q48" s="547">
        <f t="shared" si="9"/>
        <v>0</v>
      </c>
    </row>
    <row r="49" spans="1:17" s="86" customFormat="1" ht="12.75">
      <c r="A49" s="467" t="s">
        <v>74</v>
      </c>
      <c r="B49" s="468"/>
      <c r="C49" s="469"/>
      <c r="D49" s="469">
        <v>8130</v>
      </c>
      <c r="E49" s="469"/>
      <c r="F49" s="469"/>
      <c r="G49" s="469"/>
      <c r="H49" s="469"/>
      <c r="I49" s="470"/>
      <c r="J49" s="547">
        <f t="shared" si="7"/>
        <v>8130</v>
      </c>
      <c r="K49" s="468"/>
      <c r="L49" s="469">
        <v>1631</v>
      </c>
      <c r="M49" s="469"/>
      <c r="N49" s="469"/>
      <c r="O49" s="469"/>
      <c r="P49" s="470"/>
      <c r="Q49" s="547">
        <f t="shared" si="9"/>
        <v>1631</v>
      </c>
    </row>
    <row r="50" spans="1:17" s="86" customFormat="1" ht="12.75">
      <c r="A50" s="467" t="s">
        <v>75</v>
      </c>
      <c r="B50" s="468">
        <v>14473</v>
      </c>
      <c r="C50" s="469">
        <v>2293</v>
      </c>
      <c r="D50" s="469">
        <v>14260</v>
      </c>
      <c r="E50" s="469"/>
      <c r="F50" s="469">
        <v>300</v>
      </c>
      <c r="G50" s="469"/>
      <c r="H50" s="469"/>
      <c r="I50" s="470"/>
      <c r="J50" s="547">
        <f t="shared" si="7"/>
        <v>31326</v>
      </c>
      <c r="K50" s="468"/>
      <c r="L50" s="469">
        <v>3284</v>
      </c>
      <c r="M50" s="469"/>
      <c r="N50" s="469"/>
      <c r="O50" s="469"/>
      <c r="P50" s="470"/>
      <c r="Q50" s="547">
        <f t="shared" si="9"/>
        <v>3284</v>
      </c>
    </row>
    <row r="51" spans="1:17" s="86" customFormat="1" ht="12.75">
      <c r="A51" s="467" t="s">
        <v>76</v>
      </c>
      <c r="B51" s="468"/>
      <c r="C51" s="469"/>
      <c r="D51" s="469">
        <v>10414</v>
      </c>
      <c r="E51" s="469"/>
      <c r="F51" s="469"/>
      <c r="G51" s="469"/>
      <c r="H51" s="469"/>
      <c r="I51" s="470"/>
      <c r="J51" s="547">
        <f t="shared" si="7"/>
        <v>10414</v>
      </c>
      <c r="K51" s="468"/>
      <c r="L51" s="469"/>
      <c r="M51" s="469"/>
      <c r="N51" s="469"/>
      <c r="O51" s="469"/>
      <c r="P51" s="470"/>
      <c r="Q51" s="547">
        <f t="shared" si="9"/>
        <v>0</v>
      </c>
    </row>
    <row r="52" spans="1:17" s="272" customFormat="1" ht="12.75" customHeight="1" thickBot="1">
      <c r="A52" s="472" t="s">
        <v>66</v>
      </c>
      <c r="B52" s="473">
        <v>17641</v>
      </c>
      <c r="C52" s="474">
        <v>2815</v>
      </c>
      <c r="D52" s="474">
        <v>17027</v>
      </c>
      <c r="E52" s="474"/>
      <c r="F52" s="474">
        <v>318</v>
      </c>
      <c r="G52" s="474">
        <f>'[1]011130 Önk. jogalkotás'!$C$94</f>
        <v>0</v>
      </c>
      <c r="H52" s="474"/>
      <c r="I52" s="475">
        <v>1000</v>
      </c>
      <c r="J52" s="547">
        <f t="shared" si="7"/>
        <v>38801</v>
      </c>
      <c r="K52" s="303"/>
      <c r="L52" s="304">
        <v>720</v>
      </c>
      <c r="M52" s="474"/>
      <c r="N52" s="304"/>
      <c r="O52" s="304"/>
      <c r="P52" s="475">
        <v>46361</v>
      </c>
      <c r="Q52" s="553">
        <f t="shared" si="9"/>
        <v>47081</v>
      </c>
    </row>
    <row r="53" spans="1:17" s="271" customFormat="1" ht="26.25" thickBot="1">
      <c r="A53" s="277" t="s">
        <v>127</v>
      </c>
      <c r="B53" s="265">
        <f aca="true" t="shared" si="10" ref="B53:Q53">SUM(B28:B52)</f>
        <v>53161</v>
      </c>
      <c r="C53" s="195">
        <f t="shared" si="10"/>
        <v>8338</v>
      </c>
      <c r="D53" s="195">
        <f t="shared" si="10"/>
        <v>88027</v>
      </c>
      <c r="E53" s="195">
        <f t="shared" si="10"/>
        <v>0</v>
      </c>
      <c r="F53" s="195">
        <f t="shared" si="10"/>
        <v>63764</v>
      </c>
      <c r="G53" s="195">
        <f t="shared" si="10"/>
        <v>0</v>
      </c>
      <c r="H53" s="195">
        <f t="shared" si="10"/>
        <v>0</v>
      </c>
      <c r="I53" s="266">
        <f t="shared" si="10"/>
        <v>34642</v>
      </c>
      <c r="J53" s="241">
        <f t="shared" si="10"/>
        <v>247932</v>
      </c>
      <c r="K53" s="265">
        <f t="shared" si="10"/>
        <v>0</v>
      </c>
      <c r="L53" s="195">
        <f>SUM(L28:L52)</f>
        <v>121150</v>
      </c>
      <c r="M53" s="195">
        <f t="shared" si="10"/>
        <v>0</v>
      </c>
      <c r="N53" s="195">
        <f t="shared" si="10"/>
        <v>17252</v>
      </c>
      <c r="O53" s="195">
        <f t="shared" si="10"/>
        <v>409362</v>
      </c>
      <c r="P53" s="195">
        <v>46361</v>
      </c>
      <c r="Q53" s="551">
        <f t="shared" si="10"/>
        <v>594125</v>
      </c>
    </row>
    <row r="54" spans="1:17" s="86" customFormat="1" ht="12.75">
      <c r="A54" s="270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557"/>
    </row>
    <row r="55" spans="1:17" s="86" customFormat="1" ht="7.5" customHeight="1" thickBot="1">
      <c r="A55" s="270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557"/>
    </row>
    <row r="56" spans="1:17" s="86" customFormat="1" ht="27.75" customHeight="1" thickBot="1">
      <c r="A56" s="277" t="s">
        <v>78</v>
      </c>
      <c r="B56" s="265">
        <f aca="true" t="shared" si="11" ref="B56:I56">B13+B18+B23+B26+B53</f>
        <v>315018</v>
      </c>
      <c r="C56" s="265">
        <f t="shared" si="11"/>
        <v>49531</v>
      </c>
      <c r="D56" s="265">
        <f t="shared" si="11"/>
        <v>178729</v>
      </c>
      <c r="E56" s="265">
        <f t="shared" si="11"/>
        <v>0</v>
      </c>
      <c r="F56" s="265">
        <f>SUM(F53,F23,F13)</f>
        <v>65670</v>
      </c>
      <c r="G56" s="265">
        <f t="shared" si="11"/>
        <v>0</v>
      </c>
      <c r="H56" s="265">
        <f t="shared" si="11"/>
        <v>0</v>
      </c>
      <c r="I56" s="265">
        <f t="shared" si="11"/>
        <v>34642</v>
      </c>
      <c r="J56" s="265">
        <f>SUM(J53,J23,J18,J13)</f>
        <v>643590</v>
      </c>
      <c r="K56" s="265">
        <f aca="true" t="shared" si="12" ref="K56:P56">K13+K18+K23+K26+K53</f>
        <v>31090</v>
      </c>
      <c r="L56" s="265">
        <f t="shared" si="12"/>
        <v>121250</v>
      </c>
      <c r="M56" s="265">
        <f t="shared" si="12"/>
        <v>0</v>
      </c>
      <c r="N56" s="265">
        <f t="shared" si="12"/>
        <v>17252</v>
      </c>
      <c r="O56" s="265">
        <f t="shared" si="12"/>
        <v>427637</v>
      </c>
      <c r="P56" s="265">
        <f t="shared" si="12"/>
        <v>46361</v>
      </c>
      <c r="Q56" s="265">
        <f>SUM(K56:P56)</f>
        <v>643590</v>
      </c>
    </row>
    <row r="57" spans="1:17" s="86" customFormat="1" ht="15.75" customHeight="1" thickBot="1">
      <c r="A57" s="485"/>
      <c r="B57" s="485"/>
      <c r="C57" s="485"/>
      <c r="D57" s="485"/>
      <c r="E57" s="485"/>
      <c r="F57" s="485"/>
      <c r="G57" s="485"/>
      <c r="H57" s="485"/>
      <c r="I57" s="485"/>
      <c r="J57" s="273"/>
      <c r="K57" s="485"/>
      <c r="L57" s="485"/>
      <c r="M57" s="485"/>
      <c r="N57" s="485"/>
      <c r="O57" s="485"/>
      <c r="P57" s="485"/>
      <c r="Q57" s="273"/>
    </row>
    <row r="58" spans="1:17" s="84" customFormat="1" ht="16.5" customHeight="1" thickBot="1">
      <c r="A58" s="674"/>
      <c r="B58" s="675"/>
      <c r="C58" s="675"/>
      <c r="D58" s="675"/>
      <c r="E58" s="675"/>
      <c r="F58" s="675"/>
      <c r="G58" s="675"/>
      <c r="H58" s="675"/>
      <c r="I58" s="675"/>
      <c r="J58" s="675"/>
      <c r="K58" s="675"/>
      <c r="L58" s="675"/>
      <c r="M58" s="675"/>
      <c r="N58" s="675"/>
      <c r="O58" s="675"/>
      <c r="P58" s="675"/>
      <c r="Q58" s="676"/>
    </row>
    <row r="59" spans="1:16" ht="12.75">
      <c r="A59" s="486"/>
      <c r="B59" s="486"/>
      <c r="C59" s="486"/>
      <c r="D59" s="486"/>
      <c r="E59" s="486"/>
      <c r="F59" s="486"/>
      <c r="G59" s="486"/>
      <c r="H59" s="486"/>
      <c r="I59" s="486"/>
      <c r="K59" s="486"/>
      <c r="L59" s="486"/>
      <c r="M59" s="486"/>
      <c r="N59" s="486"/>
      <c r="O59" s="486"/>
      <c r="P59" s="486"/>
    </row>
    <row r="60" spans="1:17" ht="12.75">
      <c r="A60" s="486"/>
      <c r="B60" s="486"/>
      <c r="C60" s="486"/>
      <c r="D60" s="486"/>
      <c r="E60" s="486"/>
      <c r="F60" s="486"/>
      <c r="G60" s="486"/>
      <c r="H60" s="486"/>
      <c r="I60" s="486"/>
      <c r="K60" s="486"/>
      <c r="L60" s="486"/>
      <c r="M60" s="486"/>
      <c r="N60" s="486"/>
      <c r="O60" s="486"/>
      <c r="P60" s="486"/>
      <c r="Q60" s="201"/>
    </row>
  </sheetData>
  <sheetProtection/>
  <mergeCells count="4">
    <mergeCell ref="A1:Q2"/>
    <mergeCell ref="B3:J3"/>
    <mergeCell ref="K3:Q3"/>
    <mergeCell ref="A58:Q58"/>
  </mergeCells>
  <printOptions/>
  <pageMargins left="0.99" right="0.7874015748031497" top="0.75" bottom="0.65" header="0.4" footer="0.38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74"/>
  <sheetViews>
    <sheetView zoomScale="98" zoomScaleNormal="98"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71" sqref="X71"/>
    </sheetView>
  </sheetViews>
  <sheetFormatPr defaultColWidth="9.00390625" defaultRowHeight="12.75"/>
  <cols>
    <col min="1" max="1" width="17.625" style="200" customWidth="1"/>
    <col min="2" max="2" width="10.125" style="200" bestFit="1" customWidth="1"/>
    <col min="3" max="3" width="9.125" style="200" customWidth="1"/>
    <col min="4" max="4" width="9.75390625" style="200" customWidth="1"/>
    <col min="5" max="5" width="8.25390625" style="200" customWidth="1"/>
    <col min="6" max="7" width="8.625" style="200" customWidth="1"/>
    <col min="8" max="8" width="7.875" style="200" customWidth="1"/>
    <col min="9" max="9" width="12.00390625" style="200" customWidth="1"/>
    <col min="10" max="10" width="9.125" style="201" customWidth="1"/>
    <col min="11" max="11" width="8.875" style="200" customWidth="1"/>
    <col min="12" max="12" width="8.625" style="200" customWidth="1"/>
    <col min="13" max="13" width="8.125" style="200" customWidth="1"/>
    <col min="14" max="14" width="7.625" style="200" customWidth="1"/>
    <col min="15" max="16" width="8.25390625" style="200" customWidth="1"/>
    <col min="17" max="17" width="9.125" style="200" customWidth="1"/>
    <col min="18" max="18" width="8.375" style="200" customWidth="1"/>
    <col min="19" max="19" width="11.75390625" style="201" customWidth="1"/>
    <col min="20" max="16384" width="9.125" style="171" customWidth="1"/>
  </cols>
  <sheetData>
    <row r="1" spans="1:19" ht="12.75" customHeight="1">
      <c r="A1" s="681" t="s">
        <v>395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208"/>
      <c r="Q1" s="208"/>
      <c r="R1" s="682" t="s">
        <v>137</v>
      </c>
      <c r="S1" s="685"/>
    </row>
    <row r="2" spans="1:19" ht="21" customHeight="1" thickBot="1">
      <c r="A2" s="683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209"/>
      <c r="Q2" s="209"/>
      <c r="R2" s="684"/>
      <c r="S2" s="686"/>
    </row>
    <row r="3" spans="1:19" ht="21" customHeight="1" thickBot="1">
      <c r="A3" s="172"/>
      <c r="B3" s="677" t="s">
        <v>324</v>
      </c>
      <c r="C3" s="678"/>
      <c r="D3" s="678"/>
      <c r="E3" s="678"/>
      <c r="F3" s="678"/>
      <c r="G3" s="678"/>
      <c r="H3" s="678"/>
      <c r="I3" s="678"/>
      <c r="J3" s="679"/>
      <c r="K3" s="677" t="s">
        <v>44</v>
      </c>
      <c r="L3" s="678"/>
      <c r="M3" s="678"/>
      <c r="N3" s="678"/>
      <c r="O3" s="678"/>
      <c r="P3" s="678"/>
      <c r="Q3" s="678"/>
      <c r="R3" s="678"/>
      <c r="S3" s="680"/>
    </row>
    <row r="4" spans="1:19" s="174" customFormat="1" ht="45.75" thickBot="1">
      <c r="A4" s="225" t="s">
        <v>45</v>
      </c>
      <c r="B4" s="247" t="s">
        <v>46</v>
      </c>
      <c r="C4" s="248" t="s">
        <v>47</v>
      </c>
      <c r="D4" s="249" t="s">
        <v>48</v>
      </c>
      <c r="E4" s="249" t="s">
        <v>49</v>
      </c>
      <c r="F4" s="249" t="s">
        <v>50</v>
      </c>
      <c r="G4" s="249" t="s">
        <v>135</v>
      </c>
      <c r="H4" s="250" t="s">
        <v>134</v>
      </c>
      <c r="I4" s="251" t="s">
        <v>51</v>
      </c>
      <c r="J4" s="226" t="s">
        <v>52</v>
      </c>
      <c r="K4" s="252" t="s">
        <v>126</v>
      </c>
      <c r="L4" s="249" t="s">
        <v>53</v>
      </c>
      <c r="M4" s="249" t="s">
        <v>54</v>
      </c>
      <c r="N4" s="253" t="s">
        <v>167</v>
      </c>
      <c r="O4" s="253" t="s">
        <v>55</v>
      </c>
      <c r="P4" s="254" t="s">
        <v>153</v>
      </c>
      <c r="Q4" s="278" t="s">
        <v>175</v>
      </c>
      <c r="R4" s="255" t="s">
        <v>136</v>
      </c>
      <c r="S4" s="173" t="s">
        <v>56</v>
      </c>
    </row>
    <row r="5" spans="1:19" s="174" customFormat="1" ht="15" customHeight="1" thickBot="1">
      <c r="A5" s="225"/>
      <c r="B5" s="498"/>
      <c r="C5" s="499"/>
      <c r="D5" s="500"/>
      <c r="E5" s="500"/>
      <c r="F5" s="586"/>
      <c r="G5" s="500"/>
      <c r="H5" s="501"/>
      <c r="I5" s="502"/>
      <c r="J5" s="226"/>
      <c r="K5" s="503"/>
      <c r="L5" s="500"/>
      <c r="M5" s="500"/>
      <c r="N5" s="504"/>
      <c r="O5" s="504"/>
      <c r="P5" s="505"/>
      <c r="Q5" s="506"/>
      <c r="R5" s="507"/>
      <c r="S5" s="257"/>
    </row>
    <row r="6" spans="1:19" ht="18" customHeight="1" thickBot="1">
      <c r="A6" s="242" t="s">
        <v>57</v>
      </c>
      <c r="B6" s="468">
        <v>24270</v>
      </c>
      <c r="C6" s="469">
        <v>3872</v>
      </c>
      <c r="D6" s="469">
        <v>42731</v>
      </c>
      <c r="E6" s="469"/>
      <c r="F6" s="469">
        <v>417</v>
      </c>
      <c r="G6" s="469"/>
      <c r="H6" s="469"/>
      <c r="I6" s="470"/>
      <c r="J6" s="547">
        <f aca="true" t="shared" si="0" ref="J6:J11">SUM(B6:I6)</f>
        <v>71290</v>
      </c>
      <c r="K6" s="468">
        <v>20849</v>
      </c>
      <c r="L6" s="469"/>
      <c r="M6" s="469"/>
      <c r="N6" s="469"/>
      <c r="O6" s="469"/>
      <c r="P6" s="175"/>
      <c r="Q6" s="211">
        <v>13520</v>
      </c>
      <c r="R6" s="176"/>
      <c r="S6" s="217">
        <f>SUM(K6:R6)</f>
        <v>34369</v>
      </c>
    </row>
    <row r="7" spans="1:19" ht="13.5" thickBot="1">
      <c r="A7" s="243" t="s">
        <v>58</v>
      </c>
      <c r="B7" s="468">
        <v>1800</v>
      </c>
      <c r="C7" s="469">
        <v>251</v>
      </c>
      <c r="D7" s="469">
        <v>0</v>
      </c>
      <c r="E7" s="469"/>
      <c r="F7" s="587"/>
      <c r="G7" s="469"/>
      <c r="H7" s="469"/>
      <c r="I7" s="470"/>
      <c r="J7" s="547">
        <f t="shared" si="0"/>
        <v>2051</v>
      </c>
      <c r="K7" s="468"/>
      <c r="L7" s="469"/>
      <c r="M7" s="469"/>
      <c r="N7" s="469"/>
      <c r="O7" s="469"/>
      <c r="P7" s="178"/>
      <c r="Q7" s="212"/>
      <c r="R7" s="176"/>
      <c r="S7" s="217">
        <f aca="true" t="shared" si="1" ref="S7:S13">SUM(K7:R7)</f>
        <v>0</v>
      </c>
    </row>
    <row r="8" spans="1:19" ht="26.25" thickBot="1">
      <c r="A8" s="243" t="s">
        <v>157</v>
      </c>
      <c r="B8" s="468">
        <v>102503</v>
      </c>
      <c r="C8" s="469">
        <v>16208</v>
      </c>
      <c r="D8" s="469">
        <v>2222</v>
      </c>
      <c r="E8" s="469"/>
      <c r="F8" s="588">
        <v>600</v>
      </c>
      <c r="G8" s="469"/>
      <c r="H8" s="469"/>
      <c r="I8" s="470"/>
      <c r="J8" s="547">
        <f t="shared" si="0"/>
        <v>121533</v>
      </c>
      <c r="K8" s="468"/>
      <c r="L8" s="469"/>
      <c r="M8" s="469"/>
      <c r="N8" s="469"/>
      <c r="O8" s="469"/>
      <c r="P8" s="178"/>
      <c r="Q8" s="212"/>
      <c r="R8" s="176"/>
      <c r="S8" s="217">
        <f t="shared" si="1"/>
        <v>0</v>
      </c>
    </row>
    <row r="9" spans="1:19" ht="13.5" thickBot="1">
      <c r="A9" s="243" t="s">
        <v>158</v>
      </c>
      <c r="B9" s="468">
        <v>3956</v>
      </c>
      <c r="C9" s="469">
        <v>642</v>
      </c>
      <c r="D9" s="469">
        <v>10357</v>
      </c>
      <c r="E9" s="469"/>
      <c r="F9" s="469">
        <v>444</v>
      </c>
      <c r="G9" s="469"/>
      <c r="H9" s="469"/>
      <c r="I9" s="470"/>
      <c r="J9" s="547">
        <f t="shared" si="0"/>
        <v>15399</v>
      </c>
      <c r="K9" s="468"/>
      <c r="L9" s="469"/>
      <c r="M9" s="469"/>
      <c r="N9" s="469"/>
      <c r="O9" s="469"/>
      <c r="P9" s="178"/>
      <c r="Q9" s="212"/>
      <c r="R9" s="176"/>
      <c r="S9" s="217">
        <f t="shared" si="1"/>
        <v>0</v>
      </c>
    </row>
    <row r="10" spans="1:19" ht="13.5" thickBot="1">
      <c r="A10" s="243" t="s">
        <v>326</v>
      </c>
      <c r="B10" s="585">
        <v>6674</v>
      </c>
      <c r="C10" s="494">
        <v>1026</v>
      </c>
      <c r="D10" s="583">
        <v>2284</v>
      </c>
      <c r="E10" s="224"/>
      <c r="F10" s="224"/>
      <c r="G10" s="224"/>
      <c r="H10" s="274"/>
      <c r="I10" s="275"/>
      <c r="J10" s="547">
        <f>SUM(B10:I10)</f>
        <v>9984</v>
      </c>
      <c r="K10" s="496">
        <v>2157</v>
      </c>
      <c r="L10" s="224"/>
      <c r="M10" s="224"/>
      <c r="N10" s="224"/>
      <c r="O10" s="495"/>
      <c r="P10" s="178"/>
      <c r="Q10" s="212"/>
      <c r="R10" s="176"/>
      <c r="S10" s="217">
        <f t="shared" si="1"/>
        <v>2157</v>
      </c>
    </row>
    <row r="11" spans="1:19" s="179" customFormat="1" ht="13.5" thickBot="1">
      <c r="A11" s="244" t="s">
        <v>77</v>
      </c>
      <c r="B11" s="468"/>
      <c r="C11" s="469"/>
      <c r="D11" s="584">
        <v>2798</v>
      </c>
      <c r="E11" s="469"/>
      <c r="F11" s="469"/>
      <c r="G11" s="469"/>
      <c r="H11" s="469"/>
      <c r="I11" s="470"/>
      <c r="J11" s="548">
        <f t="shared" si="0"/>
        <v>2798</v>
      </c>
      <c r="K11" s="468">
        <v>4342</v>
      </c>
      <c r="L11" s="469"/>
      <c r="M11" s="469"/>
      <c r="N11" s="469"/>
      <c r="O11" s="469"/>
      <c r="P11" s="178"/>
      <c r="Q11" s="212"/>
      <c r="R11" s="176"/>
      <c r="S11" s="217">
        <f t="shared" si="1"/>
        <v>4342</v>
      </c>
    </row>
    <row r="12" spans="1:19" ht="26.25" thickBot="1">
      <c r="A12" s="243" t="s">
        <v>147</v>
      </c>
      <c r="B12" s="468"/>
      <c r="C12" s="469"/>
      <c r="D12" s="469"/>
      <c r="E12" s="469"/>
      <c r="F12" s="469"/>
      <c r="G12" s="469"/>
      <c r="H12" s="469"/>
      <c r="I12" s="470"/>
      <c r="J12" s="471"/>
      <c r="K12" s="468"/>
      <c r="L12" s="469">
        <v>100</v>
      </c>
      <c r="M12" s="469"/>
      <c r="N12" s="469"/>
      <c r="O12" s="469"/>
      <c r="P12" s="178"/>
      <c r="Q12" s="212"/>
      <c r="R12" s="176"/>
      <c r="S12" s="217">
        <f>SUM(K12:R12)</f>
        <v>100</v>
      </c>
    </row>
    <row r="13" spans="1:19" ht="21.75" customHeight="1" thickBot="1">
      <c r="A13" s="245" t="s">
        <v>391</v>
      </c>
      <c r="B13" s="197"/>
      <c r="C13" s="198"/>
      <c r="D13" s="198"/>
      <c r="E13" s="198"/>
      <c r="F13" s="198"/>
      <c r="G13" s="198"/>
      <c r="H13" s="198"/>
      <c r="I13" s="199"/>
      <c r="J13" s="233"/>
      <c r="K13" s="197"/>
      <c r="L13" s="198"/>
      <c r="M13" s="198"/>
      <c r="N13" s="198"/>
      <c r="O13" s="198"/>
      <c r="P13" s="198"/>
      <c r="Q13" s="214"/>
      <c r="R13" s="176">
        <v>182087</v>
      </c>
      <c r="S13" s="217">
        <f t="shared" si="1"/>
        <v>182087</v>
      </c>
    </row>
    <row r="14" spans="1:19" s="184" customFormat="1" ht="17.25" customHeight="1" thickBot="1">
      <c r="A14" s="246" t="s">
        <v>59</v>
      </c>
      <c r="B14" s="240">
        <f>SUM(B6:B13)</f>
        <v>139203</v>
      </c>
      <c r="C14" s="235">
        <f>SUM(C6:C13)</f>
        <v>21999</v>
      </c>
      <c r="D14" s="235">
        <f>SUM(D6:D13)</f>
        <v>60392</v>
      </c>
      <c r="E14" s="235">
        <f>SUM(E6:E8)</f>
        <v>0</v>
      </c>
      <c r="F14" s="235">
        <f>SUM(F13,F12,F11,F10,F9,F8,F6)</f>
        <v>1461</v>
      </c>
      <c r="G14" s="235">
        <f>SUM(G7:G12)</f>
        <v>0</v>
      </c>
      <c r="H14" s="235"/>
      <c r="I14" s="236">
        <f>SUM(I6:I8)</f>
        <v>0</v>
      </c>
      <c r="J14" s="241">
        <f aca="true" t="shared" si="2" ref="J14:P14">SUM(J6:J13)</f>
        <v>223055</v>
      </c>
      <c r="K14" s="234">
        <f t="shared" si="2"/>
        <v>27348</v>
      </c>
      <c r="L14" s="234">
        <f t="shared" si="2"/>
        <v>100</v>
      </c>
      <c r="M14" s="234">
        <f t="shared" si="2"/>
        <v>0</v>
      </c>
      <c r="N14" s="234">
        <f t="shared" si="2"/>
        <v>0</v>
      </c>
      <c r="O14" s="234">
        <f t="shared" si="2"/>
        <v>0</v>
      </c>
      <c r="P14" s="234">
        <f t="shared" si="2"/>
        <v>0</v>
      </c>
      <c r="Q14" s="234">
        <f>SUM(Q6:Q13)</f>
        <v>13520</v>
      </c>
      <c r="R14" s="234">
        <v>182087</v>
      </c>
      <c r="S14" s="234">
        <f>SUM(S6:S13)</f>
        <v>223055</v>
      </c>
    </row>
    <row r="15" spans="1:19" s="184" customFormat="1" ht="13.5" thickBot="1">
      <c r="A15" s="185"/>
      <c r="B15" s="185"/>
      <c r="C15" s="185"/>
      <c r="D15" s="185"/>
      <c r="E15" s="185"/>
      <c r="F15" s="185"/>
      <c r="G15" s="185"/>
      <c r="H15" s="185"/>
      <c r="I15" s="185"/>
      <c r="J15" s="186"/>
      <c r="K15" s="185"/>
      <c r="L15" s="185"/>
      <c r="M15" s="185"/>
      <c r="N15" s="185"/>
      <c r="O15" s="185"/>
      <c r="P15" s="185"/>
      <c r="Q15" s="185"/>
      <c r="R15" s="185"/>
      <c r="S15" s="186"/>
    </row>
    <row r="16" spans="1:19" ht="12.75" customHeight="1">
      <c r="A16" s="681" t="s">
        <v>325</v>
      </c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208"/>
      <c r="Q16" s="208"/>
      <c r="R16" s="682" t="s">
        <v>137</v>
      </c>
      <c r="S16" s="685"/>
    </row>
    <row r="17" spans="1:19" ht="21" customHeight="1" thickBot="1">
      <c r="A17" s="683"/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209"/>
      <c r="Q17" s="209"/>
      <c r="R17" s="684"/>
      <c r="S17" s="686"/>
    </row>
    <row r="18" spans="1:19" ht="21" customHeight="1" thickBot="1">
      <c r="A18" s="172"/>
      <c r="B18" s="677" t="s">
        <v>43</v>
      </c>
      <c r="C18" s="678"/>
      <c r="D18" s="678"/>
      <c r="E18" s="678"/>
      <c r="F18" s="678"/>
      <c r="G18" s="678"/>
      <c r="H18" s="678"/>
      <c r="I18" s="678"/>
      <c r="J18" s="679"/>
      <c r="K18" s="677" t="s">
        <v>44</v>
      </c>
      <c r="L18" s="678"/>
      <c r="M18" s="678"/>
      <c r="N18" s="678"/>
      <c r="O18" s="678"/>
      <c r="P18" s="678"/>
      <c r="Q18" s="678"/>
      <c r="R18" s="678"/>
      <c r="S18" s="680"/>
    </row>
    <row r="19" spans="1:19" s="174" customFormat="1" ht="45.75" thickBot="1">
      <c r="A19" s="260" t="s">
        <v>45</v>
      </c>
      <c r="B19" s="247" t="s">
        <v>46</v>
      </c>
      <c r="C19" s="248" t="s">
        <v>47</v>
      </c>
      <c r="D19" s="249" t="s">
        <v>48</v>
      </c>
      <c r="E19" s="249" t="s">
        <v>49</v>
      </c>
      <c r="F19" s="249" t="s">
        <v>50</v>
      </c>
      <c r="G19" s="249" t="s">
        <v>135</v>
      </c>
      <c r="H19" s="250" t="s">
        <v>134</v>
      </c>
      <c r="I19" s="249" t="s">
        <v>51</v>
      </c>
      <c r="J19" s="258" t="s">
        <v>52</v>
      </c>
      <c r="K19" s="252" t="s">
        <v>126</v>
      </c>
      <c r="L19" s="249" t="s">
        <v>53</v>
      </c>
      <c r="M19" s="249" t="s">
        <v>54</v>
      </c>
      <c r="N19" s="253" t="s">
        <v>167</v>
      </c>
      <c r="O19" s="253" t="s">
        <v>55</v>
      </c>
      <c r="P19" s="254" t="s">
        <v>153</v>
      </c>
      <c r="Q19" s="278" t="s">
        <v>175</v>
      </c>
      <c r="R19" s="255" t="s">
        <v>136</v>
      </c>
      <c r="S19" s="257" t="s">
        <v>56</v>
      </c>
    </row>
    <row r="20" spans="1:19" ht="18" customHeight="1">
      <c r="A20" s="259" t="s">
        <v>60</v>
      </c>
      <c r="B20" s="478">
        <v>7169</v>
      </c>
      <c r="C20" s="479">
        <v>1162</v>
      </c>
      <c r="D20" s="479">
        <v>124</v>
      </c>
      <c r="E20" s="479"/>
      <c r="F20" s="479"/>
      <c r="G20" s="479"/>
      <c r="H20" s="479"/>
      <c r="I20" s="480"/>
      <c r="J20" s="550">
        <f>SUM(B20:I20)</f>
        <v>8455</v>
      </c>
      <c r="K20" s="478"/>
      <c r="L20" s="479"/>
      <c r="M20" s="479"/>
      <c r="N20" s="479"/>
      <c r="O20" s="479"/>
      <c r="P20" s="219">
        <f>'3. m'!P15</f>
        <v>0</v>
      </c>
      <c r="Q20" s="221"/>
      <c r="R20" s="176"/>
      <c r="S20" s="256">
        <f>SUM(K20:R20)</f>
        <v>0</v>
      </c>
    </row>
    <row r="21" spans="1:19" ht="18" customHeight="1">
      <c r="A21" s="227" t="s">
        <v>61</v>
      </c>
      <c r="B21" s="468">
        <v>10136</v>
      </c>
      <c r="C21" s="469">
        <v>1535</v>
      </c>
      <c r="D21" s="469">
        <v>2435</v>
      </c>
      <c r="E21" s="469"/>
      <c r="F21" s="469"/>
      <c r="G21" s="469"/>
      <c r="H21" s="469"/>
      <c r="I21" s="470"/>
      <c r="J21" s="547">
        <f>SUM(B21:I21)</f>
        <v>14106</v>
      </c>
      <c r="K21" s="468"/>
      <c r="L21" s="469"/>
      <c r="M21" s="469"/>
      <c r="N21" s="469"/>
      <c r="O21" s="469"/>
      <c r="P21" s="180">
        <f>'3. m'!P16</f>
        <v>0</v>
      </c>
      <c r="Q21" s="213"/>
      <c r="R21" s="181"/>
      <c r="S21" s="218">
        <f>SUM(K21:R21)</f>
        <v>0</v>
      </c>
    </row>
    <row r="22" spans="1:19" ht="25.5">
      <c r="A22" s="227" t="s">
        <v>62</v>
      </c>
      <c r="B22" s="468"/>
      <c r="C22" s="469"/>
      <c r="D22" s="469">
        <v>6172</v>
      </c>
      <c r="E22" s="469"/>
      <c r="F22" s="469"/>
      <c r="G22" s="469"/>
      <c r="H22" s="469"/>
      <c r="I22" s="470"/>
      <c r="J22" s="547">
        <f>SUM(B22:I22)</f>
        <v>6172</v>
      </c>
      <c r="K22" s="468">
        <v>3742</v>
      </c>
      <c r="L22" s="469"/>
      <c r="M22" s="469"/>
      <c r="N22" s="469"/>
      <c r="O22" s="469"/>
      <c r="P22" s="180">
        <f>'3. m'!P17</f>
        <v>0</v>
      </c>
      <c r="Q22" s="213">
        <v>1185</v>
      </c>
      <c r="R22" s="181"/>
      <c r="S22" s="218">
        <f>SUM(K22:R22)</f>
        <v>4927</v>
      </c>
    </row>
    <row r="23" spans="1:19" ht="26.25" thickBot="1">
      <c r="A23" s="228" t="s">
        <v>391</v>
      </c>
      <c r="B23" s="197"/>
      <c r="C23" s="198"/>
      <c r="D23" s="198"/>
      <c r="E23" s="198"/>
      <c r="F23" s="198"/>
      <c r="G23" s="198"/>
      <c r="H23" s="198"/>
      <c r="I23" s="199"/>
      <c r="J23" s="230"/>
      <c r="K23" s="197"/>
      <c r="L23" s="198"/>
      <c r="M23" s="198"/>
      <c r="N23" s="198"/>
      <c r="O23" s="198"/>
      <c r="P23" s="198"/>
      <c r="Q23" s="214"/>
      <c r="R23" s="199">
        <v>23806</v>
      </c>
      <c r="S23" s="476">
        <f>SUM(R23)</f>
        <v>23806</v>
      </c>
    </row>
    <row r="24" spans="1:19" s="188" customFormat="1" ht="18" customHeight="1" thickBot="1">
      <c r="A24" s="193" t="s">
        <v>63</v>
      </c>
      <c r="B24" s="194">
        <f>SUM(B20:B22)</f>
        <v>17305</v>
      </c>
      <c r="C24" s="194">
        <f>SUM(C20:C22)</f>
        <v>2697</v>
      </c>
      <c r="D24" s="194">
        <f>SUM(D20:D22)</f>
        <v>8731</v>
      </c>
      <c r="E24" s="194">
        <f>SUM(E20:E22)</f>
        <v>0</v>
      </c>
      <c r="F24" s="194">
        <f>SUM(F20:F22)</f>
        <v>0</v>
      </c>
      <c r="G24" s="194"/>
      <c r="H24" s="194"/>
      <c r="I24" s="194">
        <f>SUM(I20:I22)</f>
        <v>0</v>
      </c>
      <c r="J24" s="229">
        <f>SUM(J20:J23)</f>
        <v>28733</v>
      </c>
      <c r="K24" s="194">
        <f aca="true" t="shared" si="3" ref="K24:Q24">SUM(K20:K22)</f>
        <v>3742</v>
      </c>
      <c r="L24" s="194">
        <f t="shared" si="3"/>
        <v>0</v>
      </c>
      <c r="M24" s="194">
        <f t="shared" si="3"/>
        <v>0</v>
      </c>
      <c r="N24" s="194">
        <f t="shared" si="3"/>
        <v>0</v>
      </c>
      <c r="O24" s="194">
        <f t="shared" si="3"/>
        <v>0</v>
      </c>
      <c r="P24" s="194">
        <f t="shared" si="3"/>
        <v>0</v>
      </c>
      <c r="Q24" s="194">
        <f t="shared" si="3"/>
        <v>1185</v>
      </c>
      <c r="R24" s="231">
        <v>23806</v>
      </c>
      <c r="S24" s="232">
        <f>SUM(K24:R24)</f>
        <v>28733</v>
      </c>
    </row>
    <row r="25" spans="1:19" s="184" customFormat="1" ht="12.75">
      <c r="A25" s="182"/>
      <c r="B25" s="189"/>
      <c r="C25" s="189"/>
      <c r="D25" s="189"/>
      <c r="E25" s="189"/>
      <c r="F25" s="189"/>
      <c r="G25" s="189"/>
      <c r="H25" s="189"/>
      <c r="I25" s="189"/>
      <c r="J25" s="183"/>
      <c r="K25" s="189"/>
      <c r="L25" s="189"/>
      <c r="M25" s="189"/>
      <c r="N25" s="189"/>
      <c r="O25" s="189"/>
      <c r="P25" s="189"/>
      <c r="Q25" s="189"/>
      <c r="R25" s="189"/>
      <c r="S25" s="183"/>
    </row>
    <row r="26" spans="1:19" s="184" customFormat="1" ht="13.5" thickBot="1">
      <c r="A26" s="185"/>
      <c r="B26" s="190"/>
      <c r="C26" s="190"/>
      <c r="D26" s="190"/>
      <c r="E26" s="190"/>
      <c r="F26" s="190"/>
      <c r="G26" s="190"/>
      <c r="H26" s="190"/>
      <c r="I26" s="190"/>
      <c r="J26" s="186"/>
      <c r="K26" s="190"/>
      <c r="L26" s="190"/>
      <c r="M26" s="190"/>
      <c r="N26" s="190"/>
      <c r="O26" s="190"/>
      <c r="P26" s="190"/>
      <c r="Q26" s="190"/>
      <c r="R26" s="190"/>
      <c r="S26" s="186"/>
    </row>
    <row r="27" spans="1:19" ht="19.5" customHeight="1">
      <c r="A27" s="681" t="s">
        <v>373</v>
      </c>
      <c r="B27" s="682"/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208"/>
      <c r="Q27" s="208"/>
      <c r="R27" s="682" t="s">
        <v>137</v>
      </c>
      <c r="S27" s="685"/>
    </row>
    <row r="28" spans="1:19" ht="21.75" customHeight="1" thickBot="1">
      <c r="A28" s="683"/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209"/>
      <c r="Q28" s="209"/>
      <c r="R28" s="684"/>
      <c r="S28" s="686"/>
    </row>
    <row r="29" spans="1:19" ht="18.75" customHeight="1" thickBot="1">
      <c r="A29" s="172"/>
      <c r="B29" s="677" t="s">
        <v>43</v>
      </c>
      <c r="C29" s="678"/>
      <c r="D29" s="678"/>
      <c r="E29" s="678"/>
      <c r="F29" s="678"/>
      <c r="G29" s="678"/>
      <c r="H29" s="678"/>
      <c r="I29" s="678"/>
      <c r="J29" s="679"/>
      <c r="K29" s="677" t="s">
        <v>44</v>
      </c>
      <c r="L29" s="678"/>
      <c r="M29" s="678"/>
      <c r="N29" s="678"/>
      <c r="O29" s="678"/>
      <c r="P29" s="678"/>
      <c r="Q29" s="678"/>
      <c r="R29" s="678"/>
      <c r="S29" s="680"/>
    </row>
    <row r="30" spans="1:19" ht="43.5" customHeight="1" thickBot="1">
      <c r="A30" s="260" t="s">
        <v>45</v>
      </c>
      <c r="B30" s="247" t="s">
        <v>46</v>
      </c>
      <c r="C30" s="248" t="s">
        <v>47</v>
      </c>
      <c r="D30" s="249" t="s">
        <v>48</v>
      </c>
      <c r="E30" s="249" t="s">
        <v>64</v>
      </c>
      <c r="F30" s="249" t="s">
        <v>50</v>
      </c>
      <c r="G30" s="249" t="s">
        <v>135</v>
      </c>
      <c r="H30" s="250" t="s">
        <v>134</v>
      </c>
      <c r="I30" s="251" t="s">
        <v>51</v>
      </c>
      <c r="J30" s="262" t="s">
        <v>52</v>
      </c>
      <c r="K30" s="252" t="s">
        <v>126</v>
      </c>
      <c r="L30" s="249" t="s">
        <v>53</v>
      </c>
      <c r="M30" s="249" t="s">
        <v>54</v>
      </c>
      <c r="N30" s="253" t="s">
        <v>167</v>
      </c>
      <c r="O30" s="253" t="s">
        <v>55</v>
      </c>
      <c r="P30" s="254" t="s">
        <v>153</v>
      </c>
      <c r="Q30" s="278" t="s">
        <v>175</v>
      </c>
      <c r="R30" s="255" t="s">
        <v>136</v>
      </c>
      <c r="S30" s="257" t="s">
        <v>56</v>
      </c>
    </row>
    <row r="31" spans="1:19" ht="12.75">
      <c r="A31" s="259" t="s">
        <v>65</v>
      </c>
      <c r="B31" s="478">
        <v>13012</v>
      </c>
      <c r="C31" s="479">
        <v>2070</v>
      </c>
      <c r="D31" s="479">
        <v>699</v>
      </c>
      <c r="E31" s="479"/>
      <c r="F31" s="479"/>
      <c r="G31" s="479"/>
      <c r="H31" s="479"/>
      <c r="I31" s="480"/>
      <c r="J31" s="550">
        <f>SUM(B31:I31)</f>
        <v>15781</v>
      </c>
      <c r="K31" s="261">
        <f>'3. m'!K20</f>
        <v>0</v>
      </c>
      <c r="L31" s="220">
        <f>'3. m'!L20</f>
        <v>0</v>
      </c>
      <c r="M31" s="220">
        <f>'3. m'!M20</f>
        <v>0</v>
      </c>
      <c r="N31" s="220">
        <f>'3. m'!N20</f>
        <v>0</v>
      </c>
      <c r="O31" s="220">
        <f>'3. m'!O20</f>
        <v>3570</v>
      </c>
      <c r="P31" s="220">
        <f>'3. m'!P20</f>
        <v>0</v>
      </c>
      <c r="Q31" s="175"/>
      <c r="R31" s="176"/>
      <c r="S31" s="256">
        <f>SUM(L31:R31)</f>
        <v>3570</v>
      </c>
    </row>
    <row r="32" spans="1:19" s="192" customFormat="1" ht="18" customHeight="1">
      <c r="A32" s="227" t="s">
        <v>67</v>
      </c>
      <c r="B32" s="468">
        <v>76246</v>
      </c>
      <c r="C32" s="469">
        <v>11844</v>
      </c>
      <c r="D32" s="469">
        <v>20880</v>
      </c>
      <c r="E32" s="469"/>
      <c r="F32" s="469">
        <v>445</v>
      </c>
      <c r="G32" s="469"/>
      <c r="H32" s="469"/>
      <c r="I32" s="470"/>
      <c r="J32" s="547">
        <f>SUM(B32:I32)</f>
        <v>109415</v>
      </c>
      <c r="K32" s="177">
        <f>'3. m'!K21</f>
        <v>0</v>
      </c>
      <c r="L32" s="178">
        <f>'3. m'!L21</f>
        <v>0</v>
      </c>
      <c r="M32" s="178">
        <f>'3. m'!M21</f>
        <v>0</v>
      </c>
      <c r="N32" s="178">
        <f>'3. m'!N21</f>
        <v>0</v>
      </c>
      <c r="O32" s="178">
        <f>'3. m'!O21</f>
        <v>0</v>
      </c>
      <c r="P32" s="178">
        <f>'3. m'!P21</f>
        <v>0</v>
      </c>
      <c r="Q32" s="178"/>
      <c r="R32" s="181"/>
      <c r="S32" s="218">
        <f>SUM(K32:R32)</f>
        <v>0</v>
      </c>
    </row>
    <row r="33" spans="1:19" ht="26.25" thickBot="1">
      <c r="A33" s="227" t="s">
        <v>68</v>
      </c>
      <c r="B33" s="473">
        <v>16091</v>
      </c>
      <c r="C33" s="474">
        <v>2583</v>
      </c>
      <c r="D33" s="474">
        <v>0</v>
      </c>
      <c r="E33" s="474"/>
      <c r="F33" s="474"/>
      <c r="G33" s="474"/>
      <c r="H33" s="474"/>
      <c r="I33" s="475"/>
      <c r="J33" s="553">
        <f>SUM(B33:I33)</f>
        <v>18674</v>
      </c>
      <c r="K33" s="177">
        <f>'3. m'!K22</f>
        <v>0</v>
      </c>
      <c r="L33" s="178">
        <f>'3. m'!L22</f>
        <v>0</v>
      </c>
      <c r="M33" s="178">
        <f>'3. m'!M22</f>
        <v>0</v>
      </c>
      <c r="N33" s="178">
        <f>'3. m'!N22</f>
        <v>0</v>
      </c>
      <c r="O33" s="178">
        <f>'3. m'!O22</f>
        <v>0</v>
      </c>
      <c r="P33" s="178">
        <f>'3. m'!P22</f>
        <v>0</v>
      </c>
      <c r="Q33" s="178"/>
      <c r="R33" s="181"/>
      <c r="S33" s="218"/>
    </row>
    <row r="34" spans="1:19" ht="13.5" thickBot="1">
      <c r="A34" s="228"/>
      <c r="B34" s="197"/>
      <c r="C34" s="198"/>
      <c r="D34" s="198"/>
      <c r="E34" s="198"/>
      <c r="F34" s="198"/>
      <c r="G34" s="198"/>
      <c r="H34" s="198"/>
      <c r="I34" s="199"/>
      <c r="J34" s="223"/>
      <c r="K34" s="197"/>
      <c r="L34" s="198"/>
      <c r="M34" s="198"/>
      <c r="N34" s="198"/>
      <c r="O34" s="198"/>
      <c r="P34" s="198"/>
      <c r="Q34" s="378"/>
      <c r="R34" s="199">
        <v>140300</v>
      </c>
      <c r="S34" s="223">
        <f>SUM(R34)</f>
        <v>140300</v>
      </c>
    </row>
    <row r="35" spans="1:19" s="188" customFormat="1" ht="24.75" customHeight="1" thickBot="1">
      <c r="A35" s="193" t="s">
        <v>160</v>
      </c>
      <c r="B35" s="194">
        <f>SUM(B31:B34)</f>
        <v>105349</v>
      </c>
      <c r="C35" s="194">
        <f>SUM(C31:C34)</f>
        <v>16497</v>
      </c>
      <c r="D35" s="194">
        <f>SUM(D31:D34)</f>
        <v>21579</v>
      </c>
      <c r="E35" s="194">
        <f>SUM(E31:E34)</f>
        <v>0</v>
      </c>
      <c r="F35" s="194">
        <f>SUM(F31:F34)</f>
        <v>445</v>
      </c>
      <c r="G35" s="194"/>
      <c r="H35" s="194"/>
      <c r="I35" s="194">
        <f>SUM(I31:I34)</f>
        <v>0</v>
      </c>
      <c r="J35" s="195">
        <f>SUM(J31:J34)</f>
        <v>143870</v>
      </c>
      <c r="K35" s="194"/>
      <c r="L35" s="194">
        <f>SUM(L32:L34)</f>
        <v>0</v>
      </c>
      <c r="M35" s="194">
        <f>SUM(M32:M34)</f>
        <v>0</v>
      </c>
      <c r="N35" s="194">
        <f>SUM(N32:N34)</f>
        <v>0</v>
      </c>
      <c r="O35" s="194">
        <v>3570</v>
      </c>
      <c r="P35" s="194">
        <f>SUM(P32:P34)</f>
        <v>0</v>
      </c>
      <c r="Q35" s="194">
        <f>SUM(Q31:Q34)</f>
        <v>0</v>
      </c>
      <c r="R35" s="419">
        <v>140300</v>
      </c>
      <c r="S35" s="196">
        <f>SUM(R35,O35)</f>
        <v>143870</v>
      </c>
    </row>
    <row r="36" spans="1:19" s="191" customFormat="1" ht="12.75" customHeight="1" thickBo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</row>
    <row r="37" spans="1:19" ht="19.5" customHeight="1">
      <c r="A37" s="681" t="s">
        <v>396</v>
      </c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208"/>
      <c r="Q37" s="208"/>
      <c r="R37" s="682" t="s">
        <v>137</v>
      </c>
      <c r="S37" s="685"/>
    </row>
    <row r="38" spans="1:19" ht="21.75" customHeight="1" thickBot="1">
      <c r="A38" s="683"/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209"/>
      <c r="Q38" s="209"/>
      <c r="R38" s="684"/>
      <c r="S38" s="686"/>
    </row>
    <row r="39" spans="1:19" ht="18.75" customHeight="1" thickBot="1">
      <c r="A39" s="172"/>
      <c r="B39" s="677" t="s">
        <v>43</v>
      </c>
      <c r="C39" s="678"/>
      <c r="D39" s="678"/>
      <c r="E39" s="678"/>
      <c r="F39" s="678"/>
      <c r="G39" s="678"/>
      <c r="H39" s="678"/>
      <c r="I39" s="678"/>
      <c r="J39" s="679"/>
      <c r="K39" s="677" t="s">
        <v>44</v>
      </c>
      <c r="L39" s="678"/>
      <c r="M39" s="678"/>
      <c r="N39" s="678"/>
      <c r="O39" s="678"/>
      <c r="P39" s="678"/>
      <c r="Q39" s="678"/>
      <c r="R39" s="678"/>
      <c r="S39" s="680"/>
    </row>
    <row r="40" spans="1:19" ht="43.5" customHeight="1" thickBot="1">
      <c r="A40" s="260" t="s">
        <v>45</v>
      </c>
      <c r="B40" s="247" t="s">
        <v>46</v>
      </c>
      <c r="C40" s="248" t="s">
        <v>47</v>
      </c>
      <c r="D40" s="249" t="s">
        <v>48</v>
      </c>
      <c r="E40" s="249" t="s">
        <v>64</v>
      </c>
      <c r="F40" s="249" t="s">
        <v>50</v>
      </c>
      <c r="G40" s="249" t="s">
        <v>135</v>
      </c>
      <c r="H40" s="250" t="s">
        <v>134</v>
      </c>
      <c r="I40" s="251" t="s">
        <v>51</v>
      </c>
      <c r="J40" s="262" t="s">
        <v>52</v>
      </c>
      <c r="K40" s="252" t="s">
        <v>126</v>
      </c>
      <c r="L40" s="249" t="s">
        <v>53</v>
      </c>
      <c r="M40" s="249" t="s">
        <v>54</v>
      </c>
      <c r="N40" s="253" t="s">
        <v>167</v>
      </c>
      <c r="O40" s="253" t="s">
        <v>55</v>
      </c>
      <c r="P40" s="254" t="s">
        <v>153</v>
      </c>
      <c r="Q40" s="278" t="s">
        <v>175</v>
      </c>
      <c r="R40" s="255" t="s">
        <v>136</v>
      </c>
      <c r="S40" s="257" t="s">
        <v>56</v>
      </c>
    </row>
    <row r="41" spans="1:19" s="192" customFormat="1" ht="18" customHeight="1">
      <c r="A41" s="227" t="s">
        <v>67</v>
      </c>
      <c r="B41" s="222">
        <f>'3. m'!B25</f>
        <v>0</v>
      </c>
      <c r="C41" s="222">
        <f>'3. m'!C25</f>
        <v>0</v>
      </c>
      <c r="D41" s="222">
        <f>'3. m'!D25</f>
        <v>0</v>
      </c>
      <c r="E41" s="222">
        <f>'3. m'!E25</f>
        <v>0</v>
      </c>
      <c r="F41" s="222">
        <f>'3. m'!F25</f>
        <v>0</v>
      </c>
      <c r="G41" s="222">
        <f>'3. m'!G25</f>
        <v>0</v>
      </c>
      <c r="H41" s="222">
        <f>'3. m'!H25</f>
        <v>0</v>
      </c>
      <c r="I41" s="222">
        <v>0</v>
      </c>
      <c r="J41" s="218">
        <f>SUM(B41:I41)</f>
        <v>0</v>
      </c>
      <c r="K41" s="222">
        <f>'3. m'!K25</f>
        <v>0</v>
      </c>
      <c r="L41" s="222">
        <f>'3. m'!L25</f>
        <v>0</v>
      </c>
      <c r="M41" s="222">
        <f>'3. m'!M25</f>
        <v>0</v>
      </c>
      <c r="N41" s="222">
        <f>'3. m'!N25</f>
        <v>0</v>
      </c>
      <c r="O41" s="222">
        <f>'3. m'!O25</f>
        <v>0</v>
      </c>
      <c r="P41" s="222">
        <f>'3. m'!P25</f>
        <v>0</v>
      </c>
      <c r="Q41" s="222">
        <v>0</v>
      </c>
      <c r="R41" s="419">
        <f>J41-K41-L41-M41-N41-O41-P41-Q41</f>
        <v>0</v>
      </c>
      <c r="S41" s="218">
        <f>SUM(K41:R41)</f>
        <v>0</v>
      </c>
    </row>
    <row r="42" spans="1:19" ht="13.5" thickBot="1">
      <c r="A42" s="228"/>
      <c r="B42" s="267"/>
      <c r="C42" s="198"/>
      <c r="D42" s="198"/>
      <c r="E42" s="198"/>
      <c r="F42" s="198"/>
      <c r="G42" s="198"/>
      <c r="H42" s="198"/>
      <c r="I42" s="199"/>
      <c r="J42" s="223"/>
      <c r="K42" s="197"/>
      <c r="L42" s="198"/>
      <c r="M42" s="198"/>
      <c r="N42" s="198"/>
      <c r="O42" s="198"/>
      <c r="P42" s="198"/>
      <c r="Q42" s="214"/>
      <c r="R42" s="453">
        <f>J42-K42-L42-M42-N42-O42-P42-Q42</f>
        <v>0</v>
      </c>
      <c r="S42" s="223"/>
    </row>
    <row r="43" spans="1:19" s="188" customFormat="1" ht="24.75" customHeight="1" thickBot="1">
      <c r="A43" s="264" t="s">
        <v>161</v>
      </c>
      <c r="B43" s="265">
        <f>SUM(B41:B42)</f>
        <v>0</v>
      </c>
      <c r="C43" s="195">
        <f>SUM(C41:C42)</f>
        <v>0</v>
      </c>
      <c r="D43" s="195">
        <f>SUM(D41:D42)</f>
        <v>0</v>
      </c>
      <c r="E43" s="195">
        <f>SUM(E41:E42)</f>
        <v>0</v>
      </c>
      <c r="F43" s="195">
        <f>SUM(F41:F42)</f>
        <v>0</v>
      </c>
      <c r="G43" s="195"/>
      <c r="H43" s="195"/>
      <c r="I43" s="266">
        <f>SUM(I41:I42)</f>
        <v>0</v>
      </c>
      <c r="J43" s="215">
        <f>SUM(J41:J42)</f>
        <v>0</v>
      </c>
      <c r="K43" s="263"/>
      <c r="L43" s="194">
        <f aca="true" t="shared" si="4" ref="L43:S43">SUM(L41:L42)</f>
        <v>0</v>
      </c>
      <c r="M43" s="194">
        <f t="shared" si="4"/>
        <v>0</v>
      </c>
      <c r="N43" s="194">
        <f t="shared" si="4"/>
        <v>0</v>
      </c>
      <c r="O43" s="194">
        <f t="shared" si="4"/>
        <v>0</v>
      </c>
      <c r="P43" s="194">
        <f t="shared" si="4"/>
        <v>0</v>
      </c>
      <c r="Q43" s="420">
        <f t="shared" si="4"/>
        <v>0</v>
      </c>
      <c r="R43" s="215">
        <f>J43-K43-L43-M43-N43-O43-P43-Q43</f>
        <v>0</v>
      </c>
      <c r="S43" s="196">
        <f t="shared" si="4"/>
        <v>0</v>
      </c>
    </row>
    <row r="44" spans="1:19" s="188" customFormat="1" ht="24.75" customHeight="1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</row>
    <row r="45" spans="1:19" s="191" customFormat="1" ht="12.75" customHeight="1" thickBo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</row>
    <row r="46" spans="1:19" ht="12.75" customHeight="1">
      <c r="A46" s="681" t="s">
        <v>397</v>
      </c>
      <c r="B46" s="682"/>
      <c r="C46" s="682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2"/>
      <c r="O46" s="682"/>
      <c r="P46" s="208"/>
      <c r="Q46" s="208"/>
      <c r="R46" s="682" t="s">
        <v>137</v>
      </c>
      <c r="S46" s="685"/>
    </row>
    <row r="47" spans="1:19" ht="21" customHeight="1" thickBot="1">
      <c r="A47" s="683"/>
      <c r="B47" s="68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209"/>
      <c r="Q47" s="209"/>
      <c r="R47" s="684"/>
      <c r="S47" s="686"/>
    </row>
    <row r="48" spans="1:19" ht="21" customHeight="1" thickBot="1">
      <c r="A48" s="172"/>
      <c r="B48" s="677" t="s">
        <v>43</v>
      </c>
      <c r="C48" s="678"/>
      <c r="D48" s="678"/>
      <c r="E48" s="678"/>
      <c r="F48" s="678"/>
      <c r="G48" s="678"/>
      <c r="H48" s="678"/>
      <c r="I48" s="678"/>
      <c r="J48" s="679"/>
      <c r="K48" s="677" t="s">
        <v>44</v>
      </c>
      <c r="L48" s="678"/>
      <c r="M48" s="678"/>
      <c r="N48" s="678"/>
      <c r="O48" s="678"/>
      <c r="P48" s="678"/>
      <c r="Q48" s="678"/>
      <c r="R48" s="678"/>
      <c r="S48" s="680"/>
    </row>
    <row r="49" spans="1:19" s="174" customFormat="1" ht="48.75" thickBot="1">
      <c r="A49" s="260" t="s">
        <v>45</v>
      </c>
      <c r="B49" s="247" t="s">
        <v>46</v>
      </c>
      <c r="C49" s="248" t="s">
        <v>47</v>
      </c>
      <c r="D49" s="249" t="s">
        <v>48</v>
      </c>
      <c r="E49" s="249" t="s">
        <v>49</v>
      </c>
      <c r="F49" s="249" t="s">
        <v>50</v>
      </c>
      <c r="G49" s="249" t="s">
        <v>135</v>
      </c>
      <c r="H49" s="250" t="s">
        <v>134</v>
      </c>
      <c r="I49" s="251" t="s">
        <v>149</v>
      </c>
      <c r="J49" s="262" t="s">
        <v>52</v>
      </c>
      <c r="K49" s="252" t="s">
        <v>126</v>
      </c>
      <c r="L49" s="249" t="s">
        <v>53</v>
      </c>
      <c r="M49" s="249" t="s">
        <v>54</v>
      </c>
      <c r="N49" s="249" t="s">
        <v>150</v>
      </c>
      <c r="O49" s="253" t="s">
        <v>55</v>
      </c>
      <c r="P49" s="249" t="s">
        <v>156</v>
      </c>
      <c r="Q49" s="278" t="s">
        <v>175</v>
      </c>
      <c r="R49" s="255" t="s">
        <v>136</v>
      </c>
      <c r="S49" s="257" t="s">
        <v>56</v>
      </c>
    </row>
    <row r="50" spans="1:19" ht="12.75">
      <c r="A50" s="268" t="s">
        <v>163</v>
      </c>
      <c r="B50" s="478"/>
      <c r="C50" s="479"/>
      <c r="D50" s="479">
        <v>1680</v>
      </c>
      <c r="E50" s="479"/>
      <c r="F50" s="479"/>
      <c r="G50" s="479"/>
      <c r="H50" s="479"/>
      <c r="I50" s="480"/>
      <c r="J50" s="554">
        <f aca="true" t="shared" si="5" ref="J50:J65">SUM(B50:I50)</f>
        <v>1680</v>
      </c>
      <c r="K50" s="478"/>
      <c r="L50" s="479"/>
      <c r="M50" s="479"/>
      <c r="N50" s="479"/>
      <c r="O50" s="479"/>
      <c r="P50" s="480"/>
      <c r="Q50" s="554"/>
      <c r="R50" s="421"/>
      <c r="S50" s="422">
        <f>SUM(K50:R50)</f>
        <v>0</v>
      </c>
    </row>
    <row r="51" spans="1:19" ht="25.5">
      <c r="A51" s="237" t="s">
        <v>164</v>
      </c>
      <c r="B51" s="468"/>
      <c r="C51" s="469"/>
      <c r="D51" s="469"/>
      <c r="E51" s="469"/>
      <c r="F51" s="469">
        <v>20853</v>
      </c>
      <c r="G51" s="469"/>
      <c r="H51" s="469"/>
      <c r="I51" s="470"/>
      <c r="J51" s="555">
        <f t="shared" si="5"/>
        <v>20853</v>
      </c>
      <c r="K51" s="468"/>
      <c r="L51" s="469">
        <v>7700</v>
      </c>
      <c r="M51" s="469"/>
      <c r="N51" s="469"/>
      <c r="O51" s="469"/>
      <c r="P51" s="470"/>
      <c r="Q51" s="555"/>
      <c r="R51" s="187"/>
      <c r="S51" s="423">
        <f aca="true" t="shared" si="6" ref="S51:S73">SUM(K51:R51)</f>
        <v>7700</v>
      </c>
    </row>
    <row r="52" spans="1:19" ht="12.75">
      <c r="A52" s="237" t="s">
        <v>165</v>
      </c>
      <c r="B52" s="468"/>
      <c r="C52" s="469"/>
      <c r="D52" s="469">
        <f>'[1]018020Közp.ktgv.befiz.'!$C$25</f>
        <v>0</v>
      </c>
      <c r="E52" s="469"/>
      <c r="F52" s="469"/>
      <c r="G52" s="469"/>
      <c r="H52" s="469"/>
      <c r="I52" s="470"/>
      <c r="J52" s="556">
        <f t="shared" si="5"/>
        <v>0</v>
      </c>
      <c r="K52" s="468"/>
      <c r="L52" s="469"/>
      <c r="M52" s="469"/>
      <c r="N52" s="469"/>
      <c r="O52" s="469"/>
      <c r="P52" s="470"/>
      <c r="Q52" s="556"/>
      <c r="R52" s="187"/>
      <c r="S52" s="423">
        <f t="shared" si="6"/>
        <v>0</v>
      </c>
    </row>
    <row r="53" spans="1:19" ht="25.5">
      <c r="A53" s="237" t="s">
        <v>69</v>
      </c>
      <c r="B53" s="468">
        <v>100</v>
      </c>
      <c r="C53" s="469">
        <v>18</v>
      </c>
      <c r="D53" s="469">
        <v>1776</v>
      </c>
      <c r="E53" s="469"/>
      <c r="F53" s="469"/>
      <c r="G53" s="469"/>
      <c r="H53" s="469"/>
      <c r="I53" s="470"/>
      <c r="J53" s="547">
        <f t="shared" si="5"/>
        <v>1894</v>
      </c>
      <c r="K53" s="468"/>
      <c r="L53" s="469"/>
      <c r="M53" s="469"/>
      <c r="N53" s="469"/>
      <c r="O53" s="469"/>
      <c r="P53" s="470"/>
      <c r="Q53" s="547"/>
      <c r="R53" s="187"/>
      <c r="S53" s="423">
        <f t="shared" si="6"/>
        <v>0</v>
      </c>
    </row>
    <row r="54" spans="1:19" ht="25.5">
      <c r="A54" s="237" t="s">
        <v>162</v>
      </c>
      <c r="B54" s="468"/>
      <c r="C54" s="469"/>
      <c r="D54" s="469"/>
      <c r="E54" s="469"/>
      <c r="F54" s="469"/>
      <c r="G54" s="469"/>
      <c r="H54" s="469"/>
      <c r="I54" s="470"/>
      <c r="J54" s="547">
        <f t="shared" si="5"/>
        <v>0</v>
      </c>
      <c r="K54" s="468"/>
      <c r="L54" s="469">
        <v>104315</v>
      </c>
      <c r="M54" s="469"/>
      <c r="N54" s="469"/>
      <c r="O54" s="469"/>
      <c r="P54" s="470"/>
      <c r="Q54" s="547"/>
      <c r="R54" s="187"/>
      <c r="S54" s="423">
        <f t="shared" si="6"/>
        <v>104315</v>
      </c>
    </row>
    <row r="55" spans="1:19" ht="25.5">
      <c r="A55" s="237" t="s">
        <v>154</v>
      </c>
      <c r="B55" s="468">
        <v>240</v>
      </c>
      <c r="C55" s="469">
        <v>35</v>
      </c>
      <c r="D55" s="469">
        <f>'[1]082044 Könyvtári szolg.'!$C$31</f>
        <v>100</v>
      </c>
      <c r="E55" s="469"/>
      <c r="F55" s="469"/>
      <c r="G55" s="469"/>
      <c r="H55" s="469"/>
      <c r="I55" s="470"/>
      <c r="J55" s="547">
        <f t="shared" si="5"/>
        <v>375</v>
      </c>
      <c r="K55" s="468"/>
      <c r="L55" s="469"/>
      <c r="M55" s="469"/>
      <c r="N55" s="469"/>
      <c r="O55" s="469"/>
      <c r="P55" s="470"/>
      <c r="Q55" s="547"/>
      <c r="R55" s="187"/>
      <c r="S55" s="423">
        <f t="shared" si="6"/>
        <v>0</v>
      </c>
    </row>
    <row r="56" spans="1:19" ht="38.25">
      <c r="A56" s="237" t="s">
        <v>173</v>
      </c>
      <c r="B56" s="468">
        <v>3927</v>
      </c>
      <c r="C56" s="469">
        <v>576</v>
      </c>
      <c r="D56" s="469">
        <v>7235</v>
      </c>
      <c r="E56" s="469"/>
      <c r="F56" s="469"/>
      <c r="G56" s="469"/>
      <c r="H56" s="469"/>
      <c r="I56" s="470"/>
      <c r="J56" s="547">
        <f t="shared" si="5"/>
        <v>11738</v>
      </c>
      <c r="K56" s="468"/>
      <c r="L56" s="469"/>
      <c r="M56" s="469"/>
      <c r="N56" s="469"/>
      <c r="O56" s="469"/>
      <c r="P56" s="470"/>
      <c r="Q56" s="547"/>
      <c r="R56" s="187"/>
      <c r="S56" s="423">
        <f t="shared" si="6"/>
        <v>0</v>
      </c>
    </row>
    <row r="57" spans="1:19" s="86" customFormat="1" ht="25.5">
      <c r="A57" s="243" t="s">
        <v>240</v>
      </c>
      <c r="B57" s="468"/>
      <c r="C57" s="469"/>
      <c r="D57" s="469"/>
      <c r="E57" s="469"/>
      <c r="F57" s="469"/>
      <c r="G57" s="469"/>
      <c r="H57" s="469"/>
      <c r="I57" s="470"/>
      <c r="J57" s="547">
        <f t="shared" si="5"/>
        <v>0</v>
      </c>
      <c r="K57" s="468"/>
      <c r="L57" s="469"/>
      <c r="M57" s="469"/>
      <c r="N57" s="469"/>
      <c r="O57" s="469"/>
      <c r="P57" s="470"/>
      <c r="Q57" s="547"/>
      <c r="R57" s="187"/>
      <c r="S57" s="423">
        <f t="shared" si="6"/>
        <v>0</v>
      </c>
    </row>
    <row r="58" spans="1:19" ht="25.5">
      <c r="A58" s="237" t="s">
        <v>166</v>
      </c>
      <c r="B58" s="468"/>
      <c r="C58" s="469"/>
      <c r="D58" s="469">
        <v>13921</v>
      </c>
      <c r="E58" s="469"/>
      <c r="F58" s="469"/>
      <c r="G58" s="469"/>
      <c r="H58" s="469"/>
      <c r="I58" s="470"/>
      <c r="J58" s="547">
        <f t="shared" si="5"/>
        <v>13921</v>
      </c>
      <c r="K58" s="468"/>
      <c r="L58" s="469"/>
      <c r="M58" s="469"/>
      <c r="N58" s="469"/>
      <c r="O58" s="469">
        <v>398026</v>
      </c>
      <c r="P58" s="470"/>
      <c r="Q58" s="547"/>
      <c r="R58" s="187"/>
      <c r="S58" s="423">
        <f t="shared" si="6"/>
        <v>398026</v>
      </c>
    </row>
    <row r="59" spans="1:19" ht="25.5">
      <c r="A59" s="237" t="s">
        <v>70</v>
      </c>
      <c r="B59" s="509"/>
      <c r="C59" s="510"/>
      <c r="D59" s="510">
        <v>975</v>
      </c>
      <c r="E59" s="510"/>
      <c r="F59" s="510"/>
      <c r="G59" s="510"/>
      <c r="H59" s="510"/>
      <c r="I59" s="511">
        <v>13469</v>
      </c>
      <c r="J59" s="547">
        <f t="shared" si="5"/>
        <v>14444</v>
      </c>
      <c r="K59" s="509"/>
      <c r="L59" s="510">
        <v>800</v>
      </c>
      <c r="M59" s="510"/>
      <c r="N59" s="510"/>
      <c r="O59" s="510">
        <v>11336</v>
      </c>
      <c r="P59" s="511"/>
      <c r="Q59" s="547"/>
      <c r="R59" s="187"/>
      <c r="S59" s="423">
        <f t="shared" si="6"/>
        <v>12136</v>
      </c>
    </row>
    <row r="60" spans="1:19" ht="25.5">
      <c r="A60" s="237" t="s">
        <v>71</v>
      </c>
      <c r="B60" s="469">
        <v>13632</v>
      </c>
      <c r="C60" s="469">
        <v>2113</v>
      </c>
      <c r="D60" s="469">
        <v>1207</v>
      </c>
      <c r="E60" s="469"/>
      <c r="F60" s="469">
        <v>300</v>
      </c>
      <c r="G60" s="469"/>
      <c r="H60" s="469"/>
      <c r="I60" s="469"/>
      <c r="J60" s="547">
        <f t="shared" si="5"/>
        <v>17252</v>
      </c>
      <c r="K60" s="469"/>
      <c r="L60" s="469"/>
      <c r="M60" s="469"/>
      <c r="N60" s="469">
        <v>17252</v>
      </c>
      <c r="O60" s="469"/>
      <c r="P60" s="469"/>
      <c r="Q60" s="547"/>
      <c r="R60" s="187"/>
      <c r="S60" s="423">
        <f t="shared" si="6"/>
        <v>17252</v>
      </c>
    </row>
    <row r="61" spans="1:20" ht="12.75">
      <c r="A61" s="237" t="s">
        <v>72</v>
      </c>
      <c r="B61" s="513"/>
      <c r="C61" s="514"/>
      <c r="D61" s="514"/>
      <c r="E61" s="514"/>
      <c r="F61" s="514"/>
      <c r="G61" s="514"/>
      <c r="H61" s="514"/>
      <c r="I61" s="515"/>
      <c r="J61" s="547">
        <f>SUM(B61:I61)</f>
        <v>0</v>
      </c>
      <c r="K61" s="513"/>
      <c r="L61" s="514"/>
      <c r="M61" s="514"/>
      <c r="N61" s="514"/>
      <c r="O61" s="514"/>
      <c r="P61" s="515"/>
      <c r="Q61" s="547"/>
      <c r="R61" s="187"/>
      <c r="S61" s="423">
        <f t="shared" si="6"/>
        <v>0</v>
      </c>
      <c r="T61" s="190"/>
    </row>
    <row r="62" spans="1:20" ht="25.5">
      <c r="A62" s="237" t="s">
        <v>152</v>
      </c>
      <c r="B62" s="468"/>
      <c r="C62" s="469"/>
      <c r="D62" s="469"/>
      <c r="E62" s="469"/>
      <c r="F62" s="469"/>
      <c r="G62" s="469"/>
      <c r="H62" s="469"/>
      <c r="I62" s="470"/>
      <c r="J62" s="547">
        <f t="shared" si="5"/>
        <v>0</v>
      </c>
      <c r="K62" s="468"/>
      <c r="L62" s="469"/>
      <c r="M62" s="469"/>
      <c r="N62" s="469"/>
      <c r="O62" s="469"/>
      <c r="P62" s="470"/>
      <c r="Q62" s="547"/>
      <c r="R62" s="187"/>
      <c r="S62" s="423">
        <f t="shared" si="6"/>
        <v>0</v>
      </c>
      <c r="T62" s="190"/>
    </row>
    <row r="63" spans="1:20" ht="25.5">
      <c r="A63" s="237" t="s">
        <v>169</v>
      </c>
      <c r="B63" s="468"/>
      <c r="C63" s="469"/>
      <c r="D63" s="469"/>
      <c r="E63" s="469"/>
      <c r="F63" s="469"/>
      <c r="G63" s="469"/>
      <c r="H63" s="469"/>
      <c r="I63" s="470"/>
      <c r="J63" s="547">
        <f t="shared" si="5"/>
        <v>0</v>
      </c>
      <c r="K63" s="468"/>
      <c r="L63" s="469"/>
      <c r="M63" s="469"/>
      <c r="N63" s="469"/>
      <c r="O63" s="469"/>
      <c r="P63" s="470"/>
      <c r="Q63" s="547"/>
      <c r="R63" s="187"/>
      <c r="S63" s="423">
        <f t="shared" si="6"/>
        <v>0</v>
      </c>
      <c r="T63" s="190"/>
    </row>
    <row r="64" spans="1:20" ht="38.25">
      <c r="A64" s="237" t="s">
        <v>170</v>
      </c>
      <c r="B64" s="468"/>
      <c r="C64" s="469"/>
      <c r="D64" s="469"/>
      <c r="E64" s="469"/>
      <c r="F64" s="469"/>
      <c r="G64" s="469"/>
      <c r="H64" s="469"/>
      <c r="I64" s="470">
        <v>14136</v>
      </c>
      <c r="J64" s="547">
        <f t="shared" si="5"/>
        <v>14136</v>
      </c>
      <c r="K64" s="468"/>
      <c r="L64" s="469"/>
      <c r="M64" s="469"/>
      <c r="N64" s="469"/>
      <c r="O64" s="469"/>
      <c r="P64" s="470"/>
      <c r="Q64" s="547"/>
      <c r="R64" s="187"/>
      <c r="S64" s="423">
        <f t="shared" si="6"/>
        <v>0</v>
      </c>
      <c r="T64" s="190"/>
    </row>
    <row r="65" spans="1:20" ht="39" thickBot="1">
      <c r="A65" s="237" t="s">
        <v>168</v>
      </c>
      <c r="B65" s="468"/>
      <c r="C65" s="469"/>
      <c r="D65" s="469"/>
      <c r="E65" s="469"/>
      <c r="F65" s="469"/>
      <c r="G65" s="469"/>
      <c r="H65" s="469"/>
      <c r="I65" s="470">
        <v>6038</v>
      </c>
      <c r="J65" s="547">
        <f t="shared" si="5"/>
        <v>6038</v>
      </c>
      <c r="K65" s="468"/>
      <c r="L65" s="469"/>
      <c r="M65" s="469"/>
      <c r="N65" s="469"/>
      <c r="O65" s="469"/>
      <c r="P65" s="470"/>
      <c r="Q65" s="553"/>
      <c r="R65" s="187"/>
      <c r="S65" s="423">
        <f t="shared" si="6"/>
        <v>0</v>
      </c>
      <c r="T65" s="190"/>
    </row>
    <row r="66" spans="1:20" ht="25.5">
      <c r="A66" s="237" t="s">
        <v>171</v>
      </c>
      <c r="B66" s="468"/>
      <c r="C66" s="469"/>
      <c r="D66" s="469"/>
      <c r="E66" s="469"/>
      <c r="F66" s="469"/>
      <c r="G66" s="469"/>
      <c r="H66" s="469"/>
      <c r="I66" s="470"/>
      <c r="J66" s="547"/>
      <c r="K66" s="468"/>
      <c r="L66" s="469"/>
      <c r="M66" s="469"/>
      <c r="N66" s="469"/>
      <c r="O66" s="469"/>
      <c r="P66" s="470"/>
      <c r="Q66" s="212"/>
      <c r="R66" s="187"/>
      <c r="S66" s="423">
        <f t="shared" si="6"/>
        <v>0</v>
      </c>
      <c r="T66" s="190"/>
    </row>
    <row r="67" spans="1:20" ht="38.25">
      <c r="A67" s="237" t="s">
        <v>174</v>
      </c>
      <c r="B67" s="468">
        <v>3148</v>
      </c>
      <c r="C67" s="469">
        <v>488</v>
      </c>
      <c r="D67" s="469">
        <v>1302</v>
      </c>
      <c r="E67" s="469"/>
      <c r="F67" s="469"/>
      <c r="G67" s="469"/>
      <c r="H67" s="469"/>
      <c r="I67" s="470"/>
      <c r="J67" s="547">
        <f aca="true" t="shared" si="7" ref="J67:J73">SUM(B67:I67)</f>
        <v>4938</v>
      </c>
      <c r="K67" s="468"/>
      <c r="L67" s="469">
        <v>2700</v>
      </c>
      <c r="M67" s="469"/>
      <c r="N67" s="469"/>
      <c r="O67" s="469"/>
      <c r="P67" s="470"/>
      <c r="Q67" s="212"/>
      <c r="R67" s="187"/>
      <c r="S67" s="423">
        <f t="shared" si="6"/>
        <v>2700</v>
      </c>
      <c r="T67" s="190"/>
    </row>
    <row r="68" spans="1:20" ht="12.75">
      <c r="A68" s="237" t="s">
        <v>151</v>
      </c>
      <c r="B68" s="468"/>
      <c r="C68" s="469"/>
      <c r="D68" s="469">
        <v>8500</v>
      </c>
      <c r="E68" s="469"/>
      <c r="F68" s="469"/>
      <c r="G68" s="469"/>
      <c r="H68" s="469"/>
      <c r="I68" s="470"/>
      <c r="J68" s="547">
        <f t="shared" si="7"/>
        <v>8500</v>
      </c>
      <c r="K68" s="468"/>
      <c r="L68" s="469"/>
      <c r="M68" s="469"/>
      <c r="N68" s="469"/>
      <c r="O68" s="469"/>
      <c r="P68" s="470"/>
      <c r="Q68" s="212"/>
      <c r="R68" s="187"/>
      <c r="S68" s="423">
        <f t="shared" si="6"/>
        <v>0</v>
      </c>
      <c r="T68" s="190"/>
    </row>
    <row r="69" spans="1:20" ht="25.5">
      <c r="A69" s="237" t="s">
        <v>155</v>
      </c>
      <c r="B69" s="468"/>
      <c r="C69" s="469"/>
      <c r="D69" s="469">
        <v>1500</v>
      </c>
      <c r="E69" s="469"/>
      <c r="F69" s="469">
        <v>41993</v>
      </c>
      <c r="G69" s="469"/>
      <c r="H69" s="469"/>
      <c r="I69" s="470"/>
      <c r="J69" s="547">
        <f>SUM(B69:I69)</f>
        <v>43493</v>
      </c>
      <c r="K69" s="468"/>
      <c r="L69" s="469"/>
      <c r="M69" s="469"/>
      <c r="N69" s="469"/>
      <c r="O69" s="469"/>
      <c r="P69" s="470"/>
      <c r="Q69" s="212"/>
      <c r="R69" s="187"/>
      <c r="S69" s="423">
        <f t="shared" si="6"/>
        <v>0</v>
      </c>
      <c r="T69" s="190"/>
    </row>
    <row r="70" spans="1:20" ht="12.75">
      <c r="A70" s="237" t="s">
        <v>74</v>
      </c>
      <c r="B70" s="468"/>
      <c r="C70" s="469"/>
      <c r="D70" s="469">
        <v>8130</v>
      </c>
      <c r="E70" s="469"/>
      <c r="F70" s="469"/>
      <c r="G70" s="469"/>
      <c r="H70" s="469"/>
      <c r="I70" s="470"/>
      <c r="J70" s="547">
        <f t="shared" si="7"/>
        <v>8130</v>
      </c>
      <c r="K70" s="468"/>
      <c r="L70" s="469">
        <v>1631</v>
      </c>
      <c r="M70" s="469"/>
      <c r="N70" s="469"/>
      <c r="O70" s="469"/>
      <c r="P70" s="470"/>
      <c r="Q70" s="212"/>
      <c r="R70" s="187"/>
      <c r="S70" s="423">
        <f t="shared" si="6"/>
        <v>1631</v>
      </c>
      <c r="T70" s="190"/>
    </row>
    <row r="71" spans="1:20" ht="25.5">
      <c r="A71" s="237" t="s">
        <v>75</v>
      </c>
      <c r="B71" s="468">
        <v>14473</v>
      </c>
      <c r="C71" s="469">
        <v>2293</v>
      </c>
      <c r="D71" s="469">
        <v>14260</v>
      </c>
      <c r="E71" s="469"/>
      <c r="F71" s="469">
        <v>300</v>
      </c>
      <c r="G71" s="469"/>
      <c r="H71" s="469"/>
      <c r="I71" s="470"/>
      <c r="J71" s="547">
        <f t="shared" si="7"/>
        <v>31326</v>
      </c>
      <c r="K71" s="468"/>
      <c r="L71" s="469">
        <v>3284</v>
      </c>
      <c r="M71" s="469"/>
      <c r="N71" s="469"/>
      <c r="O71" s="469"/>
      <c r="P71" s="470"/>
      <c r="Q71" s="212"/>
      <c r="R71" s="187"/>
      <c r="S71" s="423">
        <f>SUM(K71:R71)</f>
        <v>3284</v>
      </c>
      <c r="T71" s="190"/>
    </row>
    <row r="72" spans="1:20" ht="12.75">
      <c r="A72" s="238" t="s">
        <v>76</v>
      </c>
      <c r="B72" s="468"/>
      <c r="C72" s="469"/>
      <c r="D72" s="469">
        <v>10414</v>
      </c>
      <c r="E72" s="469"/>
      <c r="F72" s="469"/>
      <c r="G72" s="469"/>
      <c r="H72" s="469"/>
      <c r="I72" s="470"/>
      <c r="J72" s="547">
        <f t="shared" si="7"/>
        <v>10414</v>
      </c>
      <c r="K72" s="468"/>
      <c r="L72" s="469"/>
      <c r="M72" s="469"/>
      <c r="N72" s="469"/>
      <c r="O72" s="469"/>
      <c r="P72" s="470"/>
      <c r="Q72" s="212"/>
      <c r="R72" s="187"/>
      <c r="S72" s="423">
        <f t="shared" si="6"/>
        <v>0</v>
      </c>
      <c r="T72" s="190"/>
    </row>
    <row r="73" spans="1:20" ht="26.25" thickBot="1">
      <c r="A73" s="239" t="s">
        <v>66</v>
      </c>
      <c r="B73" s="473">
        <v>17641</v>
      </c>
      <c r="C73" s="474">
        <v>2815</v>
      </c>
      <c r="D73" s="474">
        <v>17027</v>
      </c>
      <c r="E73" s="474"/>
      <c r="F73" s="474">
        <v>318</v>
      </c>
      <c r="G73" s="474">
        <f>'[1]011130 Önk. jogalkotás'!$C$94</f>
        <v>0</v>
      </c>
      <c r="H73" s="474"/>
      <c r="I73" s="475">
        <v>1000</v>
      </c>
      <c r="J73" s="547">
        <f t="shared" si="7"/>
        <v>38801</v>
      </c>
      <c r="K73" s="303"/>
      <c r="L73" s="304">
        <v>720</v>
      </c>
      <c r="M73" s="474"/>
      <c r="N73" s="304"/>
      <c r="O73" s="304"/>
      <c r="P73" s="475">
        <v>46361</v>
      </c>
      <c r="Q73" s="214"/>
      <c r="R73" s="216">
        <v>-346192</v>
      </c>
      <c r="S73" s="454">
        <f t="shared" si="6"/>
        <v>-299111</v>
      </c>
      <c r="T73" s="190"/>
    </row>
    <row r="74" spans="1:19" s="188" customFormat="1" ht="33.75" customHeight="1" thickBot="1">
      <c r="A74" s="215" t="s">
        <v>127</v>
      </c>
      <c r="B74" s="265">
        <f>SUM(B50:B73)</f>
        <v>53161</v>
      </c>
      <c r="C74" s="195">
        <f aca="true" t="shared" si="8" ref="C74:K74">SUM(C50:C73)</f>
        <v>8338</v>
      </c>
      <c r="D74" s="195">
        <f t="shared" si="8"/>
        <v>88027</v>
      </c>
      <c r="E74" s="195">
        <f t="shared" si="8"/>
        <v>0</v>
      </c>
      <c r="F74" s="195">
        <f t="shared" si="8"/>
        <v>63764</v>
      </c>
      <c r="G74" s="195">
        <f t="shared" si="8"/>
        <v>0</v>
      </c>
      <c r="H74" s="195">
        <f t="shared" si="8"/>
        <v>0</v>
      </c>
      <c r="I74" s="266">
        <f t="shared" si="8"/>
        <v>34643</v>
      </c>
      <c r="J74" s="241">
        <f>SUM(J50:J73)</f>
        <v>247933</v>
      </c>
      <c r="K74" s="265">
        <f t="shared" si="8"/>
        <v>0</v>
      </c>
      <c r="L74" s="195">
        <f>SUM(L47:L73,L27:L46)</f>
        <v>121150</v>
      </c>
      <c r="M74" s="195">
        <f>SUM(M6:M36,M37:M46,M47:M63,M64:M72,)</f>
        <v>0</v>
      </c>
      <c r="N74" s="195">
        <f>SUM(N6:N36,N37:N46,N47:N63,N64:N73,)</f>
        <v>17252</v>
      </c>
      <c r="O74" s="195">
        <v>409362</v>
      </c>
      <c r="P74" s="195">
        <f>SUM(P47:P73,P27:P46)</f>
        <v>46361</v>
      </c>
      <c r="Q74" s="279">
        <f>SUM(Q50:Q73)</f>
        <v>0</v>
      </c>
      <c r="R74" s="266">
        <v>-346192</v>
      </c>
      <c r="S74" s="241">
        <f>SUM(K74:R74)</f>
        <v>247933</v>
      </c>
    </row>
  </sheetData>
  <sheetProtection/>
  <mergeCells count="20">
    <mergeCell ref="B48:J48"/>
    <mergeCell ref="K48:S48"/>
    <mergeCell ref="A46:O47"/>
    <mergeCell ref="R46:S47"/>
    <mergeCell ref="A16:O17"/>
    <mergeCell ref="R16:S17"/>
    <mergeCell ref="A37:O38"/>
    <mergeCell ref="R37:S38"/>
    <mergeCell ref="B39:J39"/>
    <mergeCell ref="K39:S39"/>
    <mergeCell ref="B29:J29"/>
    <mergeCell ref="K29:S29"/>
    <mergeCell ref="A27:O28"/>
    <mergeCell ref="R27:S28"/>
    <mergeCell ref="A1:O2"/>
    <mergeCell ref="R1:S2"/>
    <mergeCell ref="B3:J3"/>
    <mergeCell ref="K3:S3"/>
    <mergeCell ref="B18:J18"/>
    <mergeCell ref="K18:S18"/>
  </mergeCells>
  <printOptions horizontalCentered="1"/>
  <pageMargins left="0.7874015748031497" right="0.7874015748031497" top="0.7" bottom="0.3" header="0.31" footer="0.2"/>
  <pageSetup horizontalDpi="600" verticalDpi="600" orientation="landscape" paperSize="9" scale="70" r:id="rId1"/>
  <headerFooter alignWithMargins="0">
    <oddFooter>&amp;C&amp;P</oddFooter>
  </headerFooter>
  <rowBreaks count="4" manualBreakCount="4">
    <brk id="15" max="255" man="1"/>
    <brk id="26" max="255" man="1"/>
    <brk id="35" max="255" man="1"/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M47"/>
  <sheetViews>
    <sheetView zoomScalePageLayoutView="0" workbookViewId="0" topLeftCell="A16">
      <selection activeCell="A45" sqref="A45"/>
    </sheetView>
  </sheetViews>
  <sheetFormatPr defaultColWidth="9.00390625" defaultRowHeight="12.75"/>
  <cols>
    <col min="1" max="1" width="18.00390625" style="0" customWidth="1"/>
    <col min="2" max="2" width="0.12890625" style="0" customWidth="1"/>
    <col min="5" max="5" width="11.125" style="0" customWidth="1"/>
    <col min="6" max="6" width="11.875" style="0" customWidth="1"/>
    <col min="7" max="7" width="0.12890625" style="0" customWidth="1"/>
    <col min="8" max="8" width="11.25390625" style="0" customWidth="1"/>
    <col min="9" max="9" width="15.875" style="0" customWidth="1"/>
    <col min="10" max="10" width="0.12890625" style="0" customWidth="1"/>
  </cols>
  <sheetData>
    <row r="2" ht="12.75">
      <c r="C2" t="s">
        <v>310</v>
      </c>
    </row>
    <row r="3" ht="12.75">
      <c r="C3" t="s">
        <v>79</v>
      </c>
    </row>
    <row r="4" ht="12.75">
      <c r="C4" t="s">
        <v>80</v>
      </c>
    </row>
    <row r="5" ht="12.75">
      <c r="C5" t="s">
        <v>81</v>
      </c>
    </row>
    <row r="8" ht="13.5" thickBot="1"/>
    <row r="9" spans="1:10" s="94" customFormat="1" ht="15">
      <c r="A9" s="89"/>
      <c r="B9" s="90"/>
      <c r="C9" s="91" t="s">
        <v>392</v>
      </c>
      <c r="D9" s="91"/>
      <c r="E9" s="91"/>
      <c r="F9" s="91"/>
      <c r="G9" s="91"/>
      <c r="H9" s="91"/>
      <c r="I9" s="92"/>
      <c r="J9" s="93"/>
    </row>
    <row r="10" spans="1:10" ht="12.75">
      <c r="A10" s="23"/>
      <c r="B10" s="1"/>
      <c r="C10" s="1"/>
      <c r="D10" s="1"/>
      <c r="E10" s="1"/>
      <c r="F10" s="1"/>
      <c r="G10" s="1"/>
      <c r="H10" s="1"/>
      <c r="I10" s="1"/>
      <c r="J10" s="16"/>
    </row>
    <row r="11" spans="1:10" ht="13.5" thickBot="1">
      <c r="A11" s="21"/>
      <c r="B11" s="22"/>
      <c r="C11" s="22"/>
      <c r="D11" s="22"/>
      <c r="E11" s="22"/>
      <c r="F11" s="22"/>
      <c r="G11" s="22"/>
      <c r="H11" s="22"/>
      <c r="I11" s="22"/>
      <c r="J11" s="17"/>
    </row>
    <row r="12" spans="1:10" ht="12.75" customHeight="1">
      <c r="A12" s="19"/>
      <c r="B12" s="20"/>
      <c r="C12" s="20"/>
      <c r="D12" s="20"/>
      <c r="E12" s="20"/>
      <c r="F12" s="20"/>
      <c r="G12" s="15"/>
      <c r="H12" s="687" t="s">
        <v>142</v>
      </c>
      <c r="I12" s="688"/>
      <c r="J12" s="16"/>
    </row>
    <row r="13" spans="1:10" ht="12.75">
      <c r="A13" s="23"/>
      <c r="B13" s="1"/>
      <c r="C13" s="1"/>
      <c r="D13" s="1"/>
      <c r="E13" s="1"/>
      <c r="F13" s="1"/>
      <c r="G13" s="16"/>
      <c r="H13" s="689"/>
      <c r="I13" s="690"/>
      <c r="J13" s="16"/>
    </row>
    <row r="14" spans="1:10" ht="12.75">
      <c r="A14" s="23"/>
      <c r="B14" s="1"/>
      <c r="C14" s="1"/>
      <c r="D14" s="1"/>
      <c r="E14" s="1"/>
      <c r="F14" s="1"/>
      <c r="G14" s="16"/>
      <c r="H14" s="689"/>
      <c r="I14" s="690"/>
      <c r="J14" s="16"/>
    </row>
    <row r="15" spans="1:10" ht="12.75">
      <c r="A15" s="95" t="s">
        <v>140</v>
      </c>
      <c r="B15" s="1"/>
      <c r="C15" s="1"/>
      <c r="D15" s="1"/>
      <c r="E15" s="1"/>
      <c r="F15" s="1"/>
      <c r="G15" s="16"/>
      <c r="H15" s="689"/>
      <c r="I15" s="690"/>
      <c r="J15" s="16"/>
    </row>
    <row r="16" spans="1:10" ht="12.75">
      <c r="A16" s="23"/>
      <c r="B16" s="1"/>
      <c r="C16" s="1"/>
      <c r="D16" s="1"/>
      <c r="E16" s="1"/>
      <c r="F16" s="1"/>
      <c r="G16" s="16"/>
      <c r="H16" s="689"/>
      <c r="I16" s="690"/>
      <c r="J16" s="16"/>
    </row>
    <row r="17" spans="1:10" ht="13.5" thickBot="1">
      <c r="A17" s="23"/>
      <c r="B17" s="1"/>
      <c r="C17" s="1"/>
      <c r="D17" s="1"/>
      <c r="E17" s="1"/>
      <c r="F17" s="1"/>
      <c r="G17" s="16"/>
      <c r="H17" s="691"/>
      <c r="I17" s="692"/>
      <c r="J17" s="16"/>
    </row>
    <row r="18" spans="1:10" ht="20.25" customHeight="1">
      <c r="A18" s="96" t="s">
        <v>82</v>
      </c>
      <c r="B18" s="97"/>
      <c r="C18" s="97"/>
      <c r="D18" s="97"/>
      <c r="E18" s="98"/>
      <c r="F18" s="98"/>
      <c r="G18" s="15"/>
      <c r="H18" s="693" t="s">
        <v>13</v>
      </c>
      <c r="I18" s="694"/>
      <c r="J18" s="15"/>
    </row>
    <row r="19" spans="1:10" ht="12.75">
      <c r="A19" s="99" t="s">
        <v>83</v>
      </c>
      <c r="B19" s="1"/>
      <c r="C19" s="1"/>
      <c r="D19" s="1"/>
      <c r="E19" s="1"/>
      <c r="F19" s="1"/>
      <c r="G19" s="16"/>
      <c r="H19" s="1"/>
      <c r="I19" s="1"/>
      <c r="J19" s="16"/>
    </row>
    <row r="20" spans="1:10" ht="12.75">
      <c r="A20" s="23"/>
      <c r="B20" s="1"/>
      <c r="C20" s="1"/>
      <c r="D20" s="1"/>
      <c r="E20" s="1"/>
      <c r="F20" s="100" t="s">
        <v>18</v>
      </c>
      <c r="G20" s="16"/>
      <c r="H20" s="1"/>
      <c r="I20" s="100"/>
      <c r="J20" s="16"/>
    </row>
    <row r="21" spans="1:10" ht="13.5" thickBot="1">
      <c r="A21" s="21"/>
      <c r="B21" s="22"/>
      <c r="C21" s="22"/>
      <c r="D21" s="22"/>
      <c r="E21" s="22"/>
      <c r="F21" s="45" t="s">
        <v>18</v>
      </c>
      <c r="G21" s="17"/>
      <c r="H21" s="22"/>
      <c r="I21" s="45"/>
      <c r="J21" s="17"/>
    </row>
    <row r="22" spans="1:10" ht="12.75">
      <c r="A22" s="23"/>
      <c r="B22" s="1"/>
      <c r="C22" s="1"/>
      <c r="D22" s="1"/>
      <c r="E22" s="1"/>
      <c r="F22" s="101"/>
      <c r="G22" s="16"/>
      <c r="H22" s="1"/>
      <c r="I22" s="6"/>
      <c r="J22" s="16"/>
    </row>
    <row r="23" spans="1:10" ht="12.75">
      <c r="A23" s="23"/>
      <c r="B23" s="1"/>
      <c r="C23" s="1"/>
      <c r="D23" s="1"/>
      <c r="E23" s="1"/>
      <c r="F23" s="102"/>
      <c r="G23" s="16"/>
      <c r="H23" s="1"/>
      <c r="I23" s="64"/>
      <c r="J23" s="16"/>
    </row>
    <row r="24" spans="1:10" ht="12.75">
      <c r="A24" s="23" t="s">
        <v>84</v>
      </c>
      <c r="B24" s="1"/>
      <c r="C24" s="1"/>
      <c r="D24" s="1"/>
      <c r="E24" s="1"/>
      <c r="F24" s="103" t="s">
        <v>18</v>
      </c>
      <c r="G24" s="16"/>
      <c r="H24" s="1"/>
      <c r="I24" s="64">
        <v>11336</v>
      </c>
      <c r="J24" s="16"/>
    </row>
    <row r="25" spans="1:13" ht="14.25">
      <c r="A25" s="23" t="s">
        <v>85</v>
      </c>
      <c r="B25" s="1"/>
      <c r="C25" s="1"/>
      <c r="D25" s="1"/>
      <c r="E25" s="1"/>
      <c r="F25" s="103" t="s">
        <v>18</v>
      </c>
      <c r="G25" s="16"/>
      <c r="H25" s="1"/>
      <c r="I25" s="64">
        <v>2133</v>
      </c>
      <c r="J25" s="16"/>
      <c r="M25" s="104"/>
    </row>
    <row r="26" spans="1:10" ht="12.75">
      <c r="A26" s="23" t="s">
        <v>86</v>
      </c>
      <c r="B26" s="1"/>
      <c r="C26" s="1"/>
      <c r="D26" s="1"/>
      <c r="E26" s="1"/>
      <c r="F26" s="103" t="s">
        <v>18</v>
      </c>
      <c r="G26" s="16"/>
      <c r="H26" s="1"/>
      <c r="I26" s="64">
        <v>0</v>
      </c>
      <c r="J26" s="16"/>
    </row>
    <row r="27" spans="1:10" ht="12.75">
      <c r="A27" s="23" t="s">
        <v>87</v>
      </c>
      <c r="B27" s="1"/>
      <c r="C27" s="1"/>
      <c r="D27" s="1"/>
      <c r="E27" s="1"/>
      <c r="F27" s="103" t="s">
        <v>18</v>
      </c>
      <c r="G27" s="16"/>
      <c r="H27" s="1"/>
      <c r="I27" s="64"/>
      <c r="J27" s="16"/>
    </row>
    <row r="28" spans="1:10" ht="12.75">
      <c r="A28" s="23" t="s">
        <v>322</v>
      </c>
      <c r="B28" s="1"/>
      <c r="C28" s="1"/>
      <c r="D28" s="1"/>
      <c r="E28" s="1"/>
      <c r="F28" s="103" t="s">
        <v>18</v>
      </c>
      <c r="G28" s="16"/>
      <c r="H28" s="1"/>
      <c r="I28" s="64">
        <v>1000</v>
      </c>
      <c r="J28" s="16"/>
    </row>
    <row r="29" spans="1:10" ht="12.75">
      <c r="A29" s="23" t="s">
        <v>332</v>
      </c>
      <c r="B29" s="1"/>
      <c r="C29" s="1"/>
      <c r="D29" s="1"/>
      <c r="E29" s="1"/>
      <c r="F29" s="103" t="s">
        <v>18</v>
      </c>
      <c r="G29" s="16"/>
      <c r="H29" s="1"/>
      <c r="I29" s="64">
        <v>0</v>
      </c>
      <c r="J29" s="16"/>
    </row>
    <row r="30" spans="1:10" ht="12.75">
      <c r="A30" s="23"/>
      <c r="B30" s="1"/>
      <c r="C30" s="1"/>
      <c r="D30" s="1"/>
      <c r="E30" s="1"/>
      <c r="F30" s="103" t="s">
        <v>18</v>
      </c>
      <c r="G30" s="16"/>
      <c r="H30" s="1"/>
      <c r="I30" s="64"/>
      <c r="J30" s="16"/>
    </row>
    <row r="31" spans="1:10" ht="12.75">
      <c r="A31" s="23" t="s">
        <v>308</v>
      </c>
      <c r="B31" s="1"/>
      <c r="C31" s="1"/>
      <c r="D31" s="1"/>
      <c r="E31" s="1"/>
      <c r="F31" s="103"/>
      <c r="G31" s="16"/>
      <c r="H31" s="1"/>
      <c r="I31" s="64">
        <v>0</v>
      </c>
      <c r="J31" s="16"/>
    </row>
    <row r="32" spans="1:10" ht="12.75">
      <c r="A32" s="105"/>
      <c r="B32" s="1"/>
      <c r="C32" s="1"/>
      <c r="D32" s="1"/>
      <c r="E32" s="1"/>
      <c r="F32" s="103"/>
      <c r="G32" s="16"/>
      <c r="H32" s="1"/>
      <c r="I32" s="64"/>
      <c r="J32" s="16"/>
    </row>
    <row r="33" spans="1:10" ht="12.75">
      <c r="A33" s="105"/>
      <c r="B33" s="1"/>
      <c r="C33" s="1"/>
      <c r="D33" s="1"/>
      <c r="E33" s="1"/>
      <c r="F33" s="103"/>
      <c r="G33" s="16"/>
      <c r="H33" s="1"/>
      <c r="I33" s="64"/>
      <c r="J33" s="16"/>
    </row>
    <row r="34" spans="1:10" ht="13.5" thickBot="1">
      <c r="A34" s="105"/>
      <c r="B34" s="1"/>
      <c r="C34" s="1"/>
      <c r="D34" s="1"/>
      <c r="E34" s="1"/>
      <c r="F34" s="103"/>
      <c r="G34" s="16"/>
      <c r="H34" s="1"/>
      <c r="I34" s="64"/>
      <c r="J34" s="16"/>
    </row>
    <row r="35" spans="1:10" s="5" customFormat="1" ht="21" customHeight="1" thickBot="1">
      <c r="A35" s="106" t="s">
        <v>88</v>
      </c>
      <c r="B35" s="8"/>
      <c r="C35" s="8"/>
      <c r="D35" s="8"/>
      <c r="E35" s="8"/>
      <c r="F35" s="107"/>
      <c r="G35" s="108"/>
      <c r="H35" s="8"/>
      <c r="I35" s="109">
        <f>SUM(I24:I34)</f>
        <v>14469</v>
      </c>
      <c r="J35" s="108"/>
    </row>
    <row r="36" spans="1:10" s="5" customFormat="1" ht="21" customHeight="1">
      <c r="A36" s="110"/>
      <c r="B36" s="6"/>
      <c r="C36" s="6"/>
      <c r="D36" s="6"/>
      <c r="E36" s="6"/>
      <c r="F36" s="111"/>
      <c r="G36" s="6"/>
      <c r="H36" s="6"/>
      <c r="I36" s="112"/>
      <c r="J36" s="6"/>
    </row>
    <row r="37" spans="1:10" s="5" customFormat="1" ht="21" customHeight="1" thickBot="1">
      <c r="A37" s="110"/>
      <c r="B37" s="6"/>
      <c r="C37" s="6"/>
      <c r="D37" s="6"/>
      <c r="E37" s="6"/>
      <c r="F37" s="111"/>
      <c r="G37" s="6"/>
      <c r="H37" s="6"/>
      <c r="I37" s="112"/>
      <c r="J37" s="6"/>
    </row>
    <row r="38" spans="1:10" ht="12.75">
      <c r="A38" s="96" t="s">
        <v>89</v>
      </c>
      <c r="B38" s="97"/>
      <c r="C38" s="97"/>
      <c r="D38" s="97"/>
      <c r="E38" s="20"/>
      <c r="F38" s="20"/>
      <c r="G38" s="15"/>
      <c r="H38" s="19"/>
      <c r="I38" s="69" t="s">
        <v>90</v>
      </c>
      <c r="J38" s="15"/>
    </row>
    <row r="39" spans="1:10" ht="13.5" thickBot="1">
      <c r="A39" s="21"/>
      <c r="B39" s="22"/>
      <c r="C39" s="22"/>
      <c r="D39" s="22"/>
      <c r="E39" s="22"/>
      <c r="F39" s="22"/>
      <c r="G39" s="17"/>
      <c r="H39" s="21"/>
      <c r="I39" s="22"/>
      <c r="J39" s="17"/>
    </row>
    <row r="40" spans="1:10" ht="12.75">
      <c r="A40" s="23"/>
      <c r="B40" s="1"/>
      <c r="C40" s="1"/>
      <c r="D40" s="1"/>
      <c r="E40" s="1"/>
      <c r="F40" s="1"/>
      <c r="G40" s="16"/>
      <c r="H40" s="23"/>
      <c r="I40" s="1"/>
      <c r="J40" s="16"/>
    </row>
    <row r="41" spans="1:10" ht="15">
      <c r="A41" s="23"/>
      <c r="B41" s="1"/>
      <c r="C41" s="1"/>
      <c r="D41" s="1"/>
      <c r="E41" s="1"/>
      <c r="F41" s="1"/>
      <c r="G41" s="16"/>
      <c r="H41" s="23"/>
      <c r="I41" s="112">
        <v>0</v>
      </c>
      <c r="J41" s="16"/>
    </row>
    <row r="42" spans="1:10" ht="12.75">
      <c r="A42" s="23"/>
      <c r="B42" s="1"/>
      <c r="C42" s="1"/>
      <c r="D42" s="1"/>
      <c r="E42" s="1"/>
      <c r="F42" s="1"/>
      <c r="G42" s="16"/>
      <c r="H42" s="23"/>
      <c r="I42" s="1"/>
      <c r="J42" s="16"/>
    </row>
    <row r="43" spans="1:10" ht="12.75">
      <c r="A43" s="23"/>
      <c r="B43" s="1"/>
      <c r="C43" s="1"/>
      <c r="D43" s="1"/>
      <c r="E43" s="1"/>
      <c r="F43" s="1"/>
      <c r="G43" s="16"/>
      <c r="H43" s="23"/>
      <c r="I43" s="1"/>
      <c r="J43" s="16"/>
    </row>
    <row r="44" spans="1:10" ht="13.5" thickBot="1">
      <c r="A44" s="23"/>
      <c r="B44" s="1"/>
      <c r="C44" s="1"/>
      <c r="D44" s="1"/>
      <c r="E44" s="1"/>
      <c r="F44" s="1"/>
      <c r="G44" s="16"/>
      <c r="H44" s="23"/>
      <c r="I44" s="1"/>
      <c r="J44" s="16"/>
    </row>
    <row r="45" spans="1:10" ht="23.25" customHeight="1" thickBot="1">
      <c r="A45" s="74" t="s">
        <v>91</v>
      </c>
      <c r="B45" s="113"/>
      <c r="C45" s="113"/>
      <c r="D45" s="113"/>
      <c r="E45" s="113"/>
      <c r="F45" s="113"/>
      <c r="G45" s="114"/>
      <c r="H45" s="74"/>
      <c r="I45" s="115">
        <v>0</v>
      </c>
      <c r="J45" s="39"/>
    </row>
    <row r="46" spans="1:10" ht="12.75" hidden="1">
      <c r="A46" s="23"/>
      <c r="B46" s="1"/>
      <c r="C46" s="1"/>
      <c r="D46" s="1"/>
      <c r="E46" s="1"/>
      <c r="F46" s="1"/>
      <c r="G46" s="16"/>
      <c r="H46" s="23"/>
      <c r="I46" s="1"/>
      <c r="J46" s="16"/>
    </row>
    <row r="47" spans="1:10" ht="13.5" hidden="1" thickBot="1">
      <c r="A47" s="21"/>
      <c r="B47" s="22"/>
      <c r="C47" s="22"/>
      <c r="D47" s="22"/>
      <c r="E47" s="22"/>
      <c r="F47" s="22"/>
      <c r="G47" s="17"/>
      <c r="H47" s="21"/>
      <c r="I47" s="22"/>
      <c r="J47" s="17"/>
    </row>
  </sheetData>
  <sheetProtection/>
  <mergeCells count="2">
    <mergeCell ref="H12:I17"/>
    <mergeCell ref="H18:I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44"/>
  <sheetViews>
    <sheetView zoomScalePageLayoutView="0" workbookViewId="0" topLeftCell="A1">
      <selection activeCell="N39" sqref="N39"/>
    </sheetView>
  </sheetViews>
  <sheetFormatPr defaultColWidth="9.00390625" defaultRowHeight="12.75"/>
  <cols>
    <col min="5" max="5" width="7.00390625" style="0" customWidth="1"/>
    <col min="6" max="6" width="12.875" style="0" customWidth="1"/>
    <col min="7" max="7" width="5.625" style="0" customWidth="1"/>
    <col min="8" max="8" width="13.75390625" style="0" customWidth="1"/>
    <col min="11" max="11" width="10.00390625" style="0" bestFit="1" customWidth="1"/>
  </cols>
  <sheetData>
    <row r="1" spans="1:9" ht="12.75">
      <c r="A1" s="61"/>
      <c r="B1" s="61"/>
      <c r="C1" s="61"/>
      <c r="D1" s="61"/>
      <c r="E1" s="61"/>
      <c r="F1" s="61"/>
      <c r="G1" s="61"/>
      <c r="H1" s="116"/>
      <c r="I1" s="61"/>
    </row>
    <row r="2" spans="1:9" ht="12.75">
      <c r="A2" s="61"/>
      <c r="B2" s="61"/>
      <c r="C2" s="61"/>
      <c r="D2" s="61"/>
      <c r="E2" s="61"/>
      <c r="F2" s="61"/>
      <c r="G2" s="61"/>
      <c r="H2" s="116"/>
      <c r="I2" s="61"/>
    </row>
    <row r="3" spans="1:9" ht="12.75">
      <c r="A3" s="61"/>
      <c r="B3" s="61"/>
      <c r="C3" s="61"/>
      <c r="D3" s="61"/>
      <c r="E3" s="61"/>
      <c r="F3" s="61"/>
      <c r="G3" s="61"/>
      <c r="H3" s="116"/>
      <c r="I3" s="61"/>
    </row>
    <row r="4" spans="1:9" ht="12.75">
      <c r="A4" s="61"/>
      <c r="B4" s="61"/>
      <c r="C4" s="61"/>
      <c r="D4" s="61"/>
      <c r="E4" s="61"/>
      <c r="F4" s="61"/>
      <c r="G4" s="61"/>
      <c r="H4" s="116"/>
      <c r="I4" s="61"/>
    </row>
    <row r="5" spans="1:9" ht="12.75">
      <c r="A5" s="61"/>
      <c r="B5" s="61"/>
      <c r="C5" s="61"/>
      <c r="D5" s="61"/>
      <c r="E5" s="61"/>
      <c r="F5" s="61"/>
      <c r="G5" s="61"/>
      <c r="H5" s="116"/>
      <c r="I5" s="61"/>
    </row>
    <row r="6" spans="1:9" ht="12.75">
      <c r="A6" s="61"/>
      <c r="B6" s="61"/>
      <c r="C6" s="61"/>
      <c r="D6" s="61"/>
      <c r="E6" s="61"/>
      <c r="F6" s="61"/>
      <c r="G6" s="61"/>
      <c r="H6" s="116"/>
      <c r="I6" s="61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spans="1:9" ht="13.5" thickBot="1">
      <c r="A8" s="61"/>
      <c r="B8" s="61"/>
      <c r="C8" s="61"/>
      <c r="D8" s="61"/>
      <c r="E8" s="61"/>
      <c r="F8" s="61"/>
      <c r="G8" s="61"/>
      <c r="H8" s="61"/>
      <c r="I8" s="61"/>
    </row>
    <row r="9" spans="1:14" s="118" customFormat="1" ht="21" customHeight="1">
      <c r="A9" s="695" t="s">
        <v>393</v>
      </c>
      <c r="B9" s="696"/>
      <c r="C9" s="696"/>
      <c r="D9" s="696"/>
      <c r="E9" s="696"/>
      <c r="F9" s="696"/>
      <c r="G9" s="696"/>
      <c r="H9" s="696"/>
      <c r="I9" s="697"/>
      <c r="J9" s="117"/>
      <c r="L9" s="117"/>
      <c r="M9" s="117"/>
      <c r="N9" s="117"/>
    </row>
    <row r="10" spans="1:14" ht="13.5" customHeight="1">
      <c r="A10" s="119"/>
      <c r="B10" s="120"/>
      <c r="C10" s="120"/>
      <c r="D10" s="120"/>
      <c r="E10" s="120"/>
      <c r="F10" s="120"/>
      <c r="G10" s="120"/>
      <c r="H10" s="120"/>
      <c r="I10" s="121"/>
      <c r="L10" s="1"/>
      <c r="M10" s="1"/>
      <c r="N10" s="1"/>
    </row>
    <row r="11" spans="1:14" ht="12.75" customHeight="1" thickBot="1">
      <c r="A11" s="698"/>
      <c r="B11" s="699"/>
      <c r="C11" s="699"/>
      <c r="D11" s="699"/>
      <c r="E11" s="699"/>
      <c r="F11" s="699"/>
      <c r="G11" s="699"/>
      <c r="H11" s="699"/>
      <c r="I11" s="700"/>
      <c r="J11" s="1"/>
      <c r="L11" s="1"/>
      <c r="M11" s="1"/>
      <c r="N11" s="1"/>
    </row>
    <row r="12" spans="1:14" ht="15" customHeight="1">
      <c r="A12" s="122" t="s">
        <v>232</v>
      </c>
      <c r="B12" s="123"/>
      <c r="C12" s="123"/>
      <c r="D12" s="123"/>
      <c r="E12" s="123"/>
      <c r="F12" s="124"/>
      <c r="G12" s="701" t="s">
        <v>141</v>
      </c>
      <c r="H12" s="702"/>
      <c r="I12" s="703"/>
      <c r="L12" s="1"/>
      <c r="M12" s="1"/>
      <c r="N12" s="1"/>
    </row>
    <row r="13" spans="1:14" ht="15" customHeight="1">
      <c r="A13" s="119"/>
      <c r="B13" s="120"/>
      <c r="C13" s="120"/>
      <c r="D13" s="120"/>
      <c r="E13" s="120"/>
      <c r="F13" s="120"/>
      <c r="G13" s="704"/>
      <c r="H13" s="705"/>
      <c r="I13" s="706"/>
      <c r="L13" s="1"/>
      <c r="M13" s="1"/>
      <c r="N13" s="1"/>
    </row>
    <row r="14" spans="1:14" ht="13.5" customHeight="1" thickBot="1">
      <c r="A14" s="125"/>
      <c r="B14" s="126"/>
      <c r="C14" s="126"/>
      <c r="D14" s="126"/>
      <c r="E14" s="126"/>
      <c r="F14" s="126"/>
      <c r="G14" s="707" t="s">
        <v>13</v>
      </c>
      <c r="H14" s="708"/>
      <c r="I14" s="709"/>
      <c r="L14" s="1"/>
      <c r="M14" s="1"/>
      <c r="N14" s="1"/>
    </row>
    <row r="15" spans="1:14" ht="14.25" customHeight="1">
      <c r="A15" s="127"/>
      <c r="B15" s="128"/>
      <c r="C15" s="128"/>
      <c r="D15" s="128"/>
      <c r="E15" s="128"/>
      <c r="F15" s="129"/>
      <c r="G15" s="130"/>
      <c r="H15" s="131"/>
      <c r="I15" s="132"/>
      <c r="L15" s="1"/>
      <c r="M15" s="1"/>
      <c r="N15" s="1"/>
    </row>
    <row r="16" spans="1:14" ht="12.75">
      <c r="A16" s="119" t="s">
        <v>365</v>
      </c>
      <c r="B16" s="131"/>
      <c r="C16" s="131"/>
      <c r="D16" s="131"/>
      <c r="E16" s="131"/>
      <c r="F16" s="121" t="s">
        <v>18</v>
      </c>
      <c r="G16" s="119"/>
      <c r="H16" s="133"/>
      <c r="I16" s="121"/>
      <c r="L16" s="1"/>
      <c r="M16" s="1"/>
      <c r="N16" s="1"/>
    </row>
    <row r="17" spans="1:14" ht="12.75">
      <c r="A17" s="130"/>
      <c r="B17" s="131"/>
      <c r="C17" s="131"/>
      <c r="D17" s="131"/>
      <c r="E17" s="131"/>
      <c r="F17" s="121" t="s">
        <v>18</v>
      </c>
      <c r="G17" s="119"/>
      <c r="H17" s="133"/>
      <c r="I17" s="121"/>
      <c r="L17" s="1"/>
      <c r="M17" s="1"/>
      <c r="N17" s="1"/>
    </row>
    <row r="18" spans="1:14" ht="12.75">
      <c r="A18" s="573" t="s">
        <v>232</v>
      </c>
      <c r="B18" s="134"/>
      <c r="C18" s="134"/>
      <c r="D18" s="116"/>
      <c r="E18" s="120"/>
      <c r="F18" s="121" t="s">
        <v>18</v>
      </c>
      <c r="G18" s="119"/>
      <c r="H18" s="120"/>
      <c r="I18" s="121"/>
      <c r="L18" s="1"/>
      <c r="M18" s="1"/>
      <c r="N18" s="1"/>
    </row>
    <row r="19" spans="1:14" ht="12.75">
      <c r="A19" s="119"/>
      <c r="B19" s="120"/>
      <c r="C19" s="120"/>
      <c r="D19" s="120"/>
      <c r="E19" s="120"/>
      <c r="F19" s="121"/>
      <c r="G19" s="119"/>
      <c r="H19" s="120"/>
      <c r="I19" s="121"/>
      <c r="L19" s="1"/>
      <c r="M19" s="1"/>
      <c r="N19" s="1"/>
    </row>
    <row r="20" spans="1:14" ht="12.75">
      <c r="A20" s="130" t="s">
        <v>364</v>
      </c>
      <c r="B20" s="131"/>
      <c r="C20" s="131"/>
      <c r="D20" s="131"/>
      <c r="E20" s="131"/>
      <c r="F20" s="135" t="s">
        <v>18</v>
      </c>
      <c r="G20" s="136"/>
      <c r="H20" s="137">
        <v>1253</v>
      </c>
      <c r="I20" s="135"/>
      <c r="L20" s="1"/>
      <c r="M20" s="1"/>
      <c r="N20" s="1"/>
    </row>
    <row r="21" spans="1:14" ht="12.75">
      <c r="A21" s="139" t="s">
        <v>62</v>
      </c>
      <c r="B21" s="140"/>
      <c r="C21" s="140"/>
      <c r="D21" s="140"/>
      <c r="E21" s="131"/>
      <c r="F21" s="135"/>
      <c r="G21" s="136"/>
      <c r="H21" s="138">
        <v>1185</v>
      </c>
      <c r="I21" s="135"/>
      <c r="L21" s="1"/>
      <c r="M21" s="1"/>
      <c r="N21" s="1"/>
    </row>
    <row r="22" spans="1:14" ht="12.75">
      <c r="A22" s="139" t="s">
        <v>309</v>
      </c>
      <c r="B22" s="140"/>
      <c r="C22" s="140"/>
      <c r="D22" s="140"/>
      <c r="E22" s="140"/>
      <c r="F22" s="135" t="s">
        <v>18</v>
      </c>
      <c r="G22" s="136"/>
      <c r="H22" s="138">
        <v>1500</v>
      </c>
      <c r="I22" s="135"/>
      <c r="L22" s="1"/>
      <c r="M22" s="1"/>
      <c r="N22" s="1"/>
    </row>
    <row r="23" spans="1:9" ht="12.75">
      <c r="A23" s="130" t="s">
        <v>92</v>
      </c>
      <c r="B23" s="140"/>
      <c r="C23" s="140"/>
      <c r="D23" s="140"/>
      <c r="E23" s="140"/>
      <c r="F23" s="135"/>
      <c r="G23" s="136"/>
      <c r="H23" s="138">
        <v>1500</v>
      </c>
      <c r="I23" s="135"/>
    </row>
    <row r="24" spans="1:9" ht="12.75">
      <c r="A24" s="130" t="s">
        <v>73</v>
      </c>
      <c r="B24" s="140"/>
      <c r="C24" s="140"/>
      <c r="D24" s="140"/>
      <c r="E24" s="140"/>
      <c r="F24" s="135"/>
      <c r="G24" s="136"/>
      <c r="H24" s="138">
        <v>600</v>
      </c>
      <c r="I24" s="135"/>
    </row>
    <row r="25" spans="1:9" ht="12.75">
      <c r="A25" s="130"/>
      <c r="B25" s="140"/>
      <c r="C25" s="140"/>
      <c r="D25" s="140"/>
      <c r="E25" s="140"/>
      <c r="F25" s="135"/>
      <c r="G25" s="136"/>
      <c r="H25" s="138"/>
      <c r="I25" s="135"/>
    </row>
    <row r="26" spans="1:9" ht="12.75">
      <c r="A26" s="573" t="s">
        <v>366</v>
      </c>
      <c r="B26" s="140"/>
      <c r="C26" s="140"/>
      <c r="D26" s="140"/>
      <c r="E26" s="140"/>
      <c r="F26" s="135"/>
      <c r="G26" s="136"/>
      <c r="H26" s="138"/>
      <c r="I26" s="135"/>
    </row>
    <row r="27" spans="1:9" ht="12.75">
      <c r="A27" s="573"/>
      <c r="B27" s="140"/>
      <c r="C27" s="140"/>
      <c r="D27" s="140"/>
      <c r="E27" s="140"/>
      <c r="F27" s="135"/>
      <c r="G27" s="136"/>
      <c r="H27" s="138"/>
      <c r="I27" s="135"/>
    </row>
    <row r="28" spans="1:9" ht="12.75">
      <c r="A28" s="130" t="s">
        <v>367</v>
      </c>
      <c r="B28" s="131"/>
      <c r="C28" s="131"/>
      <c r="D28" s="131"/>
      <c r="E28" s="131"/>
      <c r="F28" s="132" t="s">
        <v>18</v>
      </c>
      <c r="G28" s="130"/>
      <c r="H28" s="138">
        <v>13520</v>
      </c>
      <c r="I28" s="132"/>
    </row>
    <row r="29" spans="1:9" ht="12.75">
      <c r="A29" s="130" t="s">
        <v>368</v>
      </c>
      <c r="B29" s="131"/>
      <c r="C29" s="131"/>
      <c r="D29" s="131"/>
      <c r="E29" s="131"/>
      <c r="F29" s="132"/>
      <c r="G29" s="130"/>
      <c r="H29" s="446">
        <v>0</v>
      </c>
      <c r="I29" s="132"/>
    </row>
    <row r="30" spans="1:9" ht="12.75">
      <c r="A30" s="130" t="s">
        <v>369</v>
      </c>
      <c r="B30" s="131"/>
      <c r="C30" s="131"/>
      <c r="D30" s="131"/>
      <c r="E30" s="131"/>
      <c r="F30" s="135" t="s">
        <v>18</v>
      </c>
      <c r="G30" s="136"/>
      <c r="H30" s="141">
        <v>265</v>
      </c>
      <c r="I30" s="135"/>
    </row>
    <row r="31" spans="1:9" ht="12.75">
      <c r="A31" s="130" t="s">
        <v>370</v>
      </c>
      <c r="B31" s="131"/>
      <c r="C31" s="131"/>
      <c r="D31" s="131"/>
      <c r="E31" s="131"/>
      <c r="F31" s="135"/>
      <c r="G31" s="136"/>
      <c r="H31" s="141">
        <v>350</v>
      </c>
      <c r="I31" s="135"/>
    </row>
    <row r="32" spans="1:9" ht="12.75">
      <c r="A32" s="130"/>
      <c r="B32" s="131"/>
      <c r="C32" s="131"/>
      <c r="D32" s="131"/>
      <c r="E32" s="131"/>
      <c r="F32" s="132"/>
      <c r="G32" s="130"/>
      <c r="H32" s="141"/>
      <c r="I32" s="132"/>
    </row>
    <row r="33" spans="1:9" ht="12.75">
      <c r="A33" s="130"/>
      <c r="B33" s="131"/>
      <c r="C33" s="131"/>
      <c r="D33" s="131"/>
      <c r="E33" s="131"/>
      <c r="F33" s="132"/>
      <c r="G33" s="130"/>
      <c r="H33" s="141"/>
      <c r="I33" s="132"/>
    </row>
    <row r="34" spans="1:9" ht="12.75">
      <c r="A34" s="130"/>
      <c r="B34" s="131"/>
      <c r="C34" s="131"/>
      <c r="D34" s="131"/>
      <c r="E34" s="131"/>
      <c r="F34" s="132"/>
      <c r="G34" s="130"/>
      <c r="H34" s="141"/>
      <c r="I34" s="132"/>
    </row>
    <row r="35" spans="1:9" ht="12.75">
      <c r="A35" s="139"/>
      <c r="B35" s="131"/>
      <c r="C35" s="131"/>
      <c r="D35" s="131"/>
      <c r="E35" s="131"/>
      <c r="F35" s="132"/>
      <c r="G35" s="130"/>
      <c r="H35" s="141"/>
      <c r="I35" s="132"/>
    </row>
    <row r="36" spans="1:9" ht="13.5" thickBot="1">
      <c r="A36" s="130"/>
      <c r="B36" s="131"/>
      <c r="C36" s="131"/>
      <c r="D36" s="131"/>
      <c r="E36" s="131"/>
      <c r="F36" s="132"/>
      <c r="G36" s="130"/>
      <c r="H36" s="142"/>
      <c r="I36" s="132"/>
    </row>
    <row r="37" spans="1:9" s="118" customFormat="1" ht="15">
      <c r="A37" s="143"/>
      <c r="B37" s="144"/>
      <c r="C37" s="144"/>
      <c r="D37" s="144"/>
      <c r="E37" s="145"/>
      <c r="F37" s="146" t="s">
        <v>18</v>
      </c>
      <c r="G37" s="147"/>
      <c r="H37" s="589"/>
      <c r="I37" s="148"/>
    </row>
    <row r="38" spans="1:9" ht="15.75" customHeight="1" thickBot="1">
      <c r="A38" s="149" t="s">
        <v>93</v>
      </c>
      <c r="B38" s="150"/>
      <c r="C38" s="150"/>
      <c r="D38" s="150"/>
      <c r="E38" s="150"/>
      <c r="F38" s="151"/>
      <c r="G38" s="152"/>
      <c r="H38" s="153">
        <f>SUM(H20:H37)</f>
        <v>20173</v>
      </c>
      <c r="I38" s="151"/>
    </row>
    <row r="39" spans="1:9" ht="12.75">
      <c r="A39" s="154"/>
      <c r="B39" s="154"/>
      <c r="C39" s="154"/>
      <c r="D39" s="154"/>
      <c r="E39" s="154"/>
      <c r="F39" s="154"/>
      <c r="G39" s="154"/>
      <c r="H39" s="154"/>
      <c r="I39" s="154"/>
    </row>
    <row r="40" spans="1:9" ht="12.75">
      <c r="A40" s="154"/>
      <c r="B40" s="154"/>
      <c r="C40" s="154"/>
      <c r="D40" s="154"/>
      <c r="E40" s="154"/>
      <c r="F40" s="154"/>
      <c r="G40" s="154"/>
      <c r="H40" s="154"/>
      <c r="I40" s="154"/>
    </row>
    <row r="41" spans="1:9" ht="12.75">
      <c r="A41" s="154"/>
      <c r="B41" s="154"/>
      <c r="C41" s="154"/>
      <c r="D41" s="154"/>
      <c r="E41" s="154"/>
      <c r="F41" s="154"/>
      <c r="G41" s="154"/>
      <c r="H41" s="154"/>
      <c r="I41" s="154"/>
    </row>
    <row r="42" spans="1:9" ht="15">
      <c r="A42" s="155"/>
      <c r="B42" s="155"/>
      <c r="C42" s="155"/>
      <c r="D42" s="155"/>
      <c r="E42" s="155"/>
      <c r="F42" s="155"/>
      <c r="G42" s="155"/>
      <c r="H42" s="155"/>
      <c r="I42" s="155"/>
    </row>
    <row r="43" spans="1:9" ht="15">
      <c r="A43" s="155"/>
      <c r="B43" s="155"/>
      <c r="C43" s="155"/>
      <c r="D43" s="155"/>
      <c r="E43" s="155"/>
      <c r="F43" s="155"/>
      <c r="G43" s="155"/>
      <c r="H43" s="155"/>
      <c r="I43" s="155"/>
    </row>
    <row r="44" spans="1:9" ht="15">
      <c r="A44" s="155"/>
      <c r="B44" s="155"/>
      <c r="C44" s="155"/>
      <c r="D44" s="155"/>
      <c r="E44" s="155"/>
      <c r="F44" s="155"/>
      <c r="G44" s="155"/>
      <c r="H44" s="155"/>
      <c r="I44" s="155"/>
    </row>
  </sheetData>
  <sheetProtection/>
  <mergeCells count="4">
    <mergeCell ref="A9:I9"/>
    <mergeCell ref="A11:I11"/>
    <mergeCell ref="G12:I13"/>
    <mergeCell ref="G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84"/>
  <sheetViews>
    <sheetView zoomScalePageLayoutView="0" workbookViewId="0" topLeftCell="A49">
      <selection activeCell="A54" sqref="A54:B75"/>
    </sheetView>
  </sheetViews>
  <sheetFormatPr defaultColWidth="9.00390625" defaultRowHeight="12.75"/>
  <cols>
    <col min="1" max="1" width="65.25390625" style="0" bestFit="1" customWidth="1"/>
    <col min="2" max="2" width="12.75390625" style="0" bestFit="1" customWidth="1"/>
    <col min="3" max="3" width="1.00390625" style="0" customWidth="1"/>
  </cols>
  <sheetData>
    <row r="1" spans="1:4" ht="13.5" thickBot="1">
      <c r="A1" s="306"/>
      <c r="B1" s="306"/>
      <c r="C1" s="306"/>
      <c r="D1" s="306"/>
    </row>
    <row r="2" spans="1:4" ht="15.75">
      <c r="A2" s="590" t="s">
        <v>398</v>
      </c>
      <c r="B2" s="590"/>
      <c r="C2" s="306"/>
      <c r="D2" s="306"/>
    </row>
    <row r="3" spans="1:4" ht="12.75">
      <c r="A3" s="591"/>
      <c r="B3" s="591"/>
      <c r="C3" s="306"/>
      <c r="D3" s="306"/>
    </row>
    <row r="4" spans="1:4" ht="13.5" thickBot="1">
      <c r="A4" s="592"/>
      <c r="B4" s="593" t="s">
        <v>371</v>
      </c>
      <c r="C4" s="306"/>
      <c r="D4" s="306"/>
    </row>
    <row r="5" spans="1:4" ht="15">
      <c r="A5" s="431" t="s">
        <v>314</v>
      </c>
      <c r="B5" s="570"/>
      <c r="C5" s="306"/>
      <c r="D5" s="306"/>
    </row>
    <row r="6" spans="1:4" ht="15">
      <c r="A6" s="376"/>
      <c r="B6" s="432"/>
      <c r="C6" s="306"/>
      <c r="D6" s="306"/>
    </row>
    <row r="7" spans="1:4" ht="12.75">
      <c r="A7" s="376" t="s">
        <v>348</v>
      </c>
      <c r="B7" s="521"/>
      <c r="C7" s="306"/>
      <c r="D7" s="306"/>
    </row>
    <row r="8" spans="1:4" ht="12.75">
      <c r="A8" s="452"/>
      <c r="B8" s="424"/>
      <c r="C8" s="306"/>
      <c r="D8" s="306"/>
    </row>
    <row r="9" spans="1:2" ht="12.75">
      <c r="A9" s="492" t="s">
        <v>349</v>
      </c>
      <c r="B9" s="424"/>
    </row>
    <row r="10" spans="1:2" ht="12.75">
      <c r="A10" s="492" t="s">
        <v>381</v>
      </c>
      <c r="B10" s="424">
        <v>11811</v>
      </c>
    </row>
    <row r="11" spans="1:2" ht="12.75">
      <c r="A11" s="375" t="s">
        <v>350</v>
      </c>
      <c r="B11" s="424">
        <v>400</v>
      </c>
    </row>
    <row r="12" spans="1:2" ht="12.75">
      <c r="A12" s="375" t="s">
        <v>357</v>
      </c>
      <c r="B12" s="424">
        <v>350</v>
      </c>
    </row>
    <row r="13" spans="1:2" ht="12.75">
      <c r="A13" s="492" t="s">
        <v>382</v>
      </c>
      <c r="B13" s="424">
        <v>1575</v>
      </c>
    </row>
    <row r="14" spans="1:2" ht="12.75">
      <c r="A14" s="492" t="s">
        <v>360</v>
      </c>
      <c r="B14" s="424">
        <v>236</v>
      </c>
    </row>
    <row r="15" spans="1:2" ht="12.75">
      <c r="A15" s="375" t="s">
        <v>361</v>
      </c>
      <c r="B15" s="424">
        <v>473</v>
      </c>
    </row>
    <row r="16" spans="1:2" ht="12.75">
      <c r="A16" s="492"/>
      <c r="B16" s="424"/>
    </row>
    <row r="17" spans="1:4" ht="12.75">
      <c r="A17" s="492" t="s">
        <v>358</v>
      </c>
      <c r="B17" s="424">
        <v>4008</v>
      </c>
      <c r="C17" s="307"/>
      <c r="D17" s="307"/>
    </row>
    <row r="18" spans="1:2" ht="12.75">
      <c r="A18" s="563" t="s">
        <v>359</v>
      </c>
      <c r="B18" s="567">
        <f>SUM(B6:B17)</f>
        <v>18853</v>
      </c>
    </row>
    <row r="19" spans="1:2" ht="12.75">
      <c r="A19" s="563"/>
      <c r="B19" s="567"/>
    </row>
    <row r="20" spans="1:2" ht="12.75">
      <c r="A20" s="562" t="s">
        <v>384</v>
      </c>
      <c r="B20" s="566"/>
    </row>
    <row r="21" spans="1:2" ht="12.75">
      <c r="A21" s="375" t="s">
        <v>352</v>
      </c>
      <c r="B21" s="424">
        <v>250</v>
      </c>
    </row>
    <row r="22" spans="1:2" ht="12.75">
      <c r="A22" s="492" t="s">
        <v>358</v>
      </c>
      <c r="B22" s="424">
        <v>68</v>
      </c>
    </row>
    <row r="23" spans="1:2" ht="12.75">
      <c r="A23" s="375" t="s">
        <v>354</v>
      </c>
      <c r="B23" s="424">
        <v>236</v>
      </c>
    </row>
    <row r="24" spans="1:2" ht="12.75">
      <c r="A24" s="492" t="s">
        <v>358</v>
      </c>
      <c r="B24" s="424">
        <v>64</v>
      </c>
    </row>
    <row r="25" spans="1:4" ht="15">
      <c r="A25" s="580" t="s">
        <v>385</v>
      </c>
      <c r="B25" s="424"/>
      <c r="C25" s="427"/>
      <c r="D25" s="427"/>
    </row>
    <row r="26" spans="1:4" ht="15">
      <c r="A26" s="375" t="s">
        <v>386</v>
      </c>
      <c r="B26" s="424"/>
      <c r="C26" s="427"/>
      <c r="D26" s="427"/>
    </row>
    <row r="27" spans="1:4" ht="15">
      <c r="A27" s="492" t="s">
        <v>387</v>
      </c>
      <c r="B27" s="424">
        <v>787</v>
      </c>
      <c r="C27" s="427"/>
      <c r="D27" s="427"/>
    </row>
    <row r="28" spans="1:4" ht="15">
      <c r="A28" s="492" t="s">
        <v>388</v>
      </c>
      <c r="B28" s="424">
        <v>787</v>
      </c>
      <c r="C28" s="427"/>
      <c r="D28" s="427"/>
    </row>
    <row r="29" spans="1:4" ht="15">
      <c r="A29" s="492" t="s">
        <v>389</v>
      </c>
      <c r="B29" s="424">
        <v>15748</v>
      </c>
      <c r="C29" s="427"/>
      <c r="D29" s="427"/>
    </row>
    <row r="30" spans="1:4" ht="15">
      <c r="A30" s="492" t="s">
        <v>358</v>
      </c>
      <c r="B30" s="424">
        <v>4671</v>
      </c>
      <c r="C30" s="427"/>
      <c r="D30" s="427"/>
    </row>
    <row r="31" spans="1:4" ht="15">
      <c r="A31" s="492"/>
      <c r="B31" s="424"/>
      <c r="C31" s="427"/>
      <c r="D31" s="427"/>
    </row>
    <row r="32" spans="1:2" ht="12.75">
      <c r="A32" s="562" t="s">
        <v>363</v>
      </c>
      <c r="B32" s="424"/>
    </row>
    <row r="33" spans="1:4" ht="12.75">
      <c r="A33" s="375" t="s">
        <v>352</v>
      </c>
      <c r="B33" s="424">
        <v>350</v>
      </c>
      <c r="C33" s="428"/>
      <c r="D33" s="428"/>
    </row>
    <row r="34" spans="1:4" ht="12.75">
      <c r="A34" s="492" t="s">
        <v>358</v>
      </c>
      <c r="B34" s="424">
        <v>95</v>
      </c>
      <c r="C34" s="428"/>
      <c r="D34" s="428"/>
    </row>
    <row r="35" spans="1:4" ht="12.75">
      <c r="A35" s="562" t="s">
        <v>353</v>
      </c>
      <c r="B35" s="424"/>
      <c r="C35" s="428"/>
      <c r="D35" s="428"/>
    </row>
    <row r="36" spans="1:4" ht="12.75">
      <c r="A36" s="375" t="s">
        <v>352</v>
      </c>
      <c r="B36" s="424">
        <v>236</v>
      </c>
      <c r="C36" s="428"/>
      <c r="D36" s="428"/>
    </row>
    <row r="37" spans="1:4" ht="12.75">
      <c r="A37" s="492" t="s">
        <v>358</v>
      </c>
      <c r="B37" s="424">
        <v>64</v>
      </c>
      <c r="C37" s="428"/>
      <c r="D37" s="428"/>
    </row>
    <row r="38" spans="1:4" ht="12.75">
      <c r="A38" s="492"/>
      <c r="B38" s="424"/>
      <c r="C38" s="428"/>
      <c r="D38" s="428"/>
    </row>
    <row r="39" spans="1:4" ht="12.75">
      <c r="A39" s="574"/>
      <c r="B39" s="424"/>
      <c r="C39" s="428"/>
      <c r="D39" s="428"/>
    </row>
    <row r="40" spans="1:4" ht="12.75">
      <c r="A40" s="562" t="s">
        <v>380</v>
      </c>
      <c r="B40" s="424"/>
      <c r="C40" s="428"/>
      <c r="D40" s="428"/>
    </row>
    <row r="41" spans="1:4" ht="12.75">
      <c r="A41" s="375" t="s">
        <v>352</v>
      </c>
      <c r="B41" s="424">
        <v>328</v>
      </c>
      <c r="C41" s="428"/>
      <c r="D41" s="428"/>
    </row>
    <row r="42" spans="1:4" ht="12.75">
      <c r="A42" s="574" t="s">
        <v>358</v>
      </c>
      <c r="B42" s="424">
        <v>89</v>
      </c>
      <c r="C42" s="428"/>
      <c r="D42" s="428"/>
    </row>
    <row r="43" spans="1:4" ht="12.75">
      <c r="A43" s="574"/>
      <c r="B43" s="424"/>
      <c r="C43" s="428"/>
      <c r="D43" s="428"/>
    </row>
    <row r="44" spans="1:4" ht="12.75">
      <c r="A44" s="563" t="s">
        <v>362</v>
      </c>
      <c r="B44" s="424"/>
      <c r="C44" s="428"/>
      <c r="D44" s="428"/>
    </row>
    <row r="45" spans="1:4" ht="12.75">
      <c r="A45" s="375" t="s">
        <v>352</v>
      </c>
      <c r="B45" s="424">
        <v>822</v>
      </c>
      <c r="C45" s="428"/>
      <c r="D45" s="428"/>
    </row>
    <row r="46" spans="1:4" ht="12.75">
      <c r="A46" s="574" t="s">
        <v>358</v>
      </c>
      <c r="B46" s="424">
        <v>222</v>
      </c>
      <c r="C46" s="428"/>
      <c r="D46" s="428"/>
    </row>
    <row r="47" spans="1:4" ht="12.75">
      <c r="A47" s="574"/>
      <c r="B47" s="424"/>
      <c r="C47" s="428"/>
      <c r="D47" s="428"/>
    </row>
    <row r="48" spans="1:4" ht="12.75">
      <c r="A48" s="580" t="s">
        <v>320</v>
      </c>
      <c r="B48" s="567">
        <f>SUM(B18:B47)</f>
        <v>43670</v>
      </c>
      <c r="C48" s="428"/>
      <c r="D48" s="428"/>
    </row>
    <row r="49" spans="1:4" ht="12.75">
      <c r="A49" s="574"/>
      <c r="B49" s="424"/>
      <c r="C49" s="428"/>
      <c r="D49" s="428"/>
    </row>
    <row r="50" spans="1:4" ht="12.75">
      <c r="A50" s="376" t="s">
        <v>242</v>
      </c>
      <c r="B50" s="424"/>
      <c r="C50" s="428"/>
      <c r="D50" s="428"/>
    </row>
    <row r="51" spans="1:4" ht="12.75">
      <c r="A51" s="574"/>
      <c r="B51" s="424"/>
      <c r="C51" s="428"/>
      <c r="D51" s="428"/>
    </row>
    <row r="52" spans="1:4" ht="12.75">
      <c r="A52" s="375" t="s">
        <v>351</v>
      </c>
      <c r="B52" s="424">
        <v>787</v>
      </c>
      <c r="C52" s="428"/>
      <c r="D52" s="428"/>
    </row>
    <row r="53" spans="1:4" ht="13.5" thickBot="1">
      <c r="A53" s="430" t="s">
        <v>383</v>
      </c>
      <c r="B53" s="572">
        <v>788</v>
      </c>
      <c r="C53" s="307"/>
      <c r="D53" s="307"/>
    </row>
    <row r="54" spans="1:4" ht="12.75">
      <c r="A54" s="574"/>
      <c r="B54" s="424"/>
      <c r="C54" s="306"/>
      <c r="D54" s="306"/>
    </row>
    <row r="55" spans="1:4" ht="12.75">
      <c r="A55" s="560" t="s">
        <v>399</v>
      </c>
      <c r="B55" s="424">
        <v>15748</v>
      </c>
      <c r="C55" s="306"/>
      <c r="D55" s="306"/>
    </row>
    <row r="56" spans="1:4" ht="15">
      <c r="A56" s="375"/>
      <c r="B56" s="368"/>
      <c r="C56" s="306"/>
      <c r="D56" s="306"/>
    </row>
    <row r="57" spans="1:4" ht="15">
      <c r="A57" s="375" t="s">
        <v>400</v>
      </c>
      <c r="B57" s="435">
        <v>4677</v>
      </c>
      <c r="C57" s="306"/>
      <c r="D57" s="306"/>
    </row>
    <row r="58" spans="1:4" ht="15">
      <c r="A58" s="463"/>
      <c r="B58" s="435"/>
      <c r="C58" s="306"/>
      <c r="D58" s="306"/>
    </row>
    <row r="59" spans="1:4" ht="15">
      <c r="A59" s="580" t="s">
        <v>356</v>
      </c>
      <c r="B59" s="594">
        <f>SUM(B52:B58)</f>
        <v>22000</v>
      </c>
      <c r="C59" s="306"/>
      <c r="D59" s="306"/>
    </row>
    <row r="60" spans="1:4" ht="15">
      <c r="A60" s="463"/>
      <c r="B60" s="435"/>
      <c r="C60" s="306"/>
      <c r="D60" s="306"/>
    </row>
    <row r="61" spans="1:4" ht="15">
      <c r="A61" s="376"/>
      <c r="B61" s="368"/>
      <c r="C61" s="306"/>
      <c r="D61" s="306"/>
    </row>
    <row r="62" spans="1:4" ht="12.75">
      <c r="A62" s="376" t="s">
        <v>321</v>
      </c>
      <c r="B62" s="456">
        <f>SUM(B59,B48)</f>
        <v>65670</v>
      </c>
      <c r="C62" s="306"/>
      <c r="D62" s="306"/>
    </row>
    <row r="63" spans="1:4" ht="12.75">
      <c r="A63" s="375"/>
      <c r="B63" s="424"/>
      <c r="C63" s="306"/>
      <c r="D63" s="306"/>
    </row>
    <row r="64" spans="1:4" ht="12.75">
      <c r="A64" s="375"/>
      <c r="B64" s="424"/>
      <c r="C64" s="306"/>
      <c r="D64" s="306"/>
    </row>
    <row r="65" spans="1:4" ht="12.75">
      <c r="A65" s="375"/>
      <c r="B65" s="424"/>
      <c r="C65" s="306"/>
      <c r="D65" s="306"/>
    </row>
    <row r="66" spans="1:4" ht="12.75">
      <c r="A66" s="375"/>
      <c r="B66" s="424"/>
      <c r="C66" s="306"/>
      <c r="D66" s="306"/>
    </row>
    <row r="67" spans="1:4" ht="12.75">
      <c r="A67" s="375"/>
      <c r="B67" s="424"/>
      <c r="C67" s="306"/>
      <c r="D67" s="306"/>
    </row>
    <row r="68" spans="1:4" ht="12.75">
      <c r="A68" s="375"/>
      <c r="B68" s="424"/>
      <c r="C68" s="306"/>
      <c r="D68" s="306"/>
    </row>
    <row r="69" spans="1:4" ht="12.75">
      <c r="A69" s="375"/>
      <c r="B69" s="424"/>
      <c r="C69" s="306"/>
      <c r="D69" s="306"/>
    </row>
    <row r="70" spans="1:4" ht="12.75">
      <c r="A70" s="562"/>
      <c r="B70" s="424"/>
      <c r="C70" s="306"/>
      <c r="D70" s="306"/>
    </row>
    <row r="71" spans="1:4" ht="12.75">
      <c r="A71" s="375"/>
      <c r="B71" s="424"/>
      <c r="C71" s="306"/>
      <c r="D71" s="306"/>
    </row>
    <row r="72" spans="1:4" ht="12.75">
      <c r="A72" s="463"/>
      <c r="B72" s="456"/>
      <c r="C72" s="306"/>
      <c r="D72" s="306"/>
    </row>
    <row r="73" spans="1:4" ht="12.75">
      <c r="A73" s="376"/>
      <c r="B73" s="456"/>
      <c r="C73" s="306"/>
      <c r="D73" s="306"/>
    </row>
    <row r="74" spans="1:4" ht="12.75">
      <c r="A74" s="591"/>
      <c r="B74" s="591"/>
      <c r="C74" s="306"/>
      <c r="D74" s="306"/>
    </row>
    <row r="75" spans="1:4" ht="13.5" thickBot="1">
      <c r="A75" s="592"/>
      <c r="B75" s="592"/>
      <c r="C75" s="306"/>
      <c r="D75" s="306"/>
    </row>
    <row r="76" spans="1:4" ht="12.75">
      <c r="A76" s="306"/>
      <c r="B76" s="306"/>
      <c r="C76" s="306"/>
      <c r="D76" s="306"/>
    </row>
    <row r="77" spans="1:4" ht="12.75">
      <c r="A77" s="306"/>
      <c r="B77" s="306"/>
      <c r="C77" s="306"/>
      <c r="D77" s="306"/>
    </row>
    <row r="78" spans="1:4" ht="12.75">
      <c r="A78" s="306"/>
      <c r="B78" s="306"/>
      <c r="C78" s="306"/>
      <c r="D78" s="306"/>
    </row>
    <row r="79" spans="1:4" ht="12.75">
      <c r="A79" s="306"/>
      <c r="B79" s="306"/>
      <c r="C79" s="306"/>
      <c r="D79" s="306"/>
    </row>
    <row r="80" spans="1:4" ht="12.75">
      <c r="A80" s="306"/>
      <c r="B80" s="306"/>
      <c r="C80" s="306"/>
      <c r="D80" s="306"/>
    </row>
    <row r="81" spans="1:4" ht="12.75">
      <c r="A81" s="306"/>
      <c r="B81" s="306"/>
      <c r="C81" s="306"/>
      <c r="D81" s="306"/>
    </row>
    <row r="82" spans="1:4" ht="12.75">
      <c r="A82" s="306"/>
      <c r="B82" s="306"/>
      <c r="C82" s="306"/>
      <c r="D82" s="306"/>
    </row>
    <row r="83" spans="1:4" ht="12.75">
      <c r="A83" s="306"/>
      <c r="B83" s="306"/>
      <c r="C83" s="306"/>
      <c r="D83" s="306"/>
    </row>
    <row r="84" spans="1:4" ht="12.75">
      <c r="A84" s="306"/>
      <c r="B84" s="306"/>
      <c r="C84" s="306"/>
      <c r="D84" s="30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view="pageBreakPreview" zoomScaleSheetLayoutView="100" zoomScalePageLayoutView="0" workbookViewId="0" topLeftCell="A1">
      <selection activeCell="A1" sqref="A1:H22"/>
    </sheetView>
  </sheetViews>
  <sheetFormatPr defaultColWidth="9.00390625" defaultRowHeight="12.75"/>
  <cols>
    <col min="1" max="1" width="19.75390625" style="0" customWidth="1"/>
    <col min="2" max="4" width="15.125" style="294" customWidth="1"/>
    <col min="5" max="5" width="21.375" style="0" customWidth="1"/>
    <col min="6" max="6" width="14.625" style="294" customWidth="1"/>
    <col min="7" max="8" width="15.125" style="294" customWidth="1"/>
  </cols>
  <sheetData>
    <row r="1" spans="1:8" ht="12.75" customHeight="1">
      <c r="A1" s="717" t="s">
        <v>394</v>
      </c>
      <c r="B1" s="717"/>
      <c r="C1" s="717"/>
      <c r="D1" s="717"/>
      <c r="E1" s="717"/>
      <c r="F1" s="718"/>
      <c r="G1" s="710" t="s">
        <v>144</v>
      </c>
      <c r="H1" s="711"/>
    </row>
    <row r="2" spans="1:8" ht="16.5" customHeight="1">
      <c r="A2" s="717"/>
      <c r="B2" s="717"/>
      <c r="C2" s="717"/>
      <c r="D2" s="717"/>
      <c r="E2" s="717"/>
      <c r="F2" s="717"/>
      <c r="G2" s="712"/>
      <c r="H2" s="713"/>
    </row>
    <row r="3" spans="1:8" ht="19.5" customHeight="1">
      <c r="A3" s="714" t="s">
        <v>94</v>
      </c>
      <c r="B3" s="714"/>
      <c r="C3" s="714"/>
      <c r="D3" s="714"/>
      <c r="E3" s="714" t="s">
        <v>95</v>
      </c>
      <c r="F3" s="714"/>
      <c r="G3" s="714"/>
      <c r="H3" s="714"/>
    </row>
    <row r="4" spans="1:13" ht="25.5">
      <c r="A4" s="156" t="s">
        <v>96</v>
      </c>
      <c r="B4" s="380" t="s">
        <v>97</v>
      </c>
      <c r="C4" s="380" t="s">
        <v>98</v>
      </c>
      <c r="D4" s="380" t="s">
        <v>99</v>
      </c>
      <c r="E4" s="156" t="s">
        <v>96</v>
      </c>
      <c r="F4" s="380" t="s">
        <v>100</v>
      </c>
      <c r="G4" s="380" t="s">
        <v>101</v>
      </c>
      <c r="H4" s="380" t="s">
        <v>99</v>
      </c>
      <c r="I4" s="157"/>
      <c r="J4" s="157"/>
      <c r="K4" s="157"/>
      <c r="L4" s="157"/>
      <c r="M4" s="157"/>
    </row>
    <row r="5" spans="1:8" ht="25.5">
      <c r="A5" s="158" t="s">
        <v>102</v>
      </c>
      <c r="B5" s="297">
        <v>31090</v>
      </c>
      <c r="C5" s="297"/>
      <c r="D5" s="297">
        <f>SUM(B5:C5)</f>
        <v>31090</v>
      </c>
      <c r="E5" s="158" t="s">
        <v>46</v>
      </c>
      <c r="F5" s="297">
        <v>315018</v>
      </c>
      <c r="G5" s="297"/>
      <c r="H5" s="297">
        <f>SUM(F5:G5)</f>
        <v>315018</v>
      </c>
    </row>
    <row r="6" spans="1:8" ht="16.5" customHeight="1">
      <c r="A6" s="158" t="s">
        <v>103</v>
      </c>
      <c r="B6" s="297">
        <v>104315</v>
      </c>
      <c r="C6" s="297"/>
      <c r="D6" s="297">
        <f>SUM(B6:C6)</f>
        <v>104315</v>
      </c>
      <c r="E6" s="158" t="s">
        <v>104</v>
      </c>
      <c r="F6" s="297">
        <v>49531</v>
      </c>
      <c r="G6" s="297"/>
      <c r="H6" s="297">
        <f>SUM(F6:G6)</f>
        <v>49531</v>
      </c>
    </row>
    <row r="7" spans="1:8" ht="25.5">
      <c r="A7" s="158" t="s">
        <v>105</v>
      </c>
      <c r="B7" s="297">
        <v>0</v>
      </c>
      <c r="C7" s="297"/>
      <c r="D7" s="297">
        <f>SUM(B7:C7)</f>
        <v>0</v>
      </c>
      <c r="E7" s="158" t="s">
        <v>106</v>
      </c>
      <c r="F7" s="297"/>
      <c r="G7" s="297"/>
      <c r="H7" s="297"/>
    </row>
    <row r="8" spans="1:8" ht="12.75">
      <c r="A8" s="158" t="s">
        <v>107</v>
      </c>
      <c r="B8" s="294">
        <v>16935</v>
      </c>
      <c r="C8" s="297"/>
      <c r="D8" s="297">
        <f>SUM(B8:C8)</f>
        <v>16935</v>
      </c>
      <c r="E8" s="158"/>
      <c r="F8" s="297"/>
      <c r="G8" s="297"/>
      <c r="H8" s="297"/>
    </row>
    <row r="9" spans="1:8" ht="25.5">
      <c r="A9" s="158" t="s">
        <v>108</v>
      </c>
      <c r="B9" s="297">
        <v>398026</v>
      </c>
      <c r="C9" s="297"/>
      <c r="D9" s="297">
        <f>SUM(B9:C9)</f>
        <v>398026</v>
      </c>
      <c r="E9" s="158" t="s">
        <v>109</v>
      </c>
      <c r="F9" s="297"/>
      <c r="G9" s="297"/>
      <c r="H9" s="297"/>
    </row>
    <row r="10" spans="1:8" ht="25.5">
      <c r="A10" s="158" t="s">
        <v>110</v>
      </c>
      <c r="B10" s="297"/>
      <c r="C10" s="297"/>
      <c r="D10" s="297"/>
      <c r="E10" s="158" t="s">
        <v>111</v>
      </c>
      <c r="F10" s="297">
        <v>178729</v>
      </c>
      <c r="G10" s="297"/>
      <c r="H10" s="297">
        <f>SUM(F10:G10)</f>
        <v>178729</v>
      </c>
    </row>
    <row r="11" spans="1:8" ht="25.5">
      <c r="A11" s="158" t="s">
        <v>112</v>
      </c>
      <c r="B11" s="297"/>
      <c r="C11" s="297"/>
      <c r="D11" s="297"/>
      <c r="E11" s="158" t="s">
        <v>113</v>
      </c>
      <c r="F11" s="297">
        <v>14469</v>
      </c>
      <c r="G11" s="297"/>
      <c r="H11" s="297">
        <f>SUM(F11:G11)</f>
        <v>14469</v>
      </c>
    </row>
    <row r="12" spans="1:8" ht="24.75" customHeight="1">
      <c r="A12" s="158" t="s">
        <v>114</v>
      </c>
      <c r="B12" s="297"/>
      <c r="C12" s="297">
        <v>0</v>
      </c>
      <c r="D12" s="297">
        <f>SUM(C12)</f>
        <v>0</v>
      </c>
      <c r="E12" s="158" t="s">
        <v>115</v>
      </c>
      <c r="F12" s="382">
        <v>20173</v>
      </c>
      <c r="G12" s="383"/>
      <c r="H12" s="382">
        <f>SUM(F12:G12)</f>
        <v>20173</v>
      </c>
    </row>
    <row r="13" spans="1:8" ht="12.75">
      <c r="A13" s="158" t="s">
        <v>19</v>
      </c>
      <c r="B13" s="297"/>
      <c r="C13" s="297"/>
      <c r="D13" s="297">
        <f>SUM(B13:C13)</f>
        <v>0</v>
      </c>
      <c r="E13" s="158" t="s">
        <v>116</v>
      </c>
      <c r="F13" s="297"/>
      <c r="G13" s="297">
        <v>43670</v>
      </c>
      <c r="H13" s="297">
        <f>SUM(G13)</f>
        <v>43670</v>
      </c>
    </row>
    <row r="14" spans="1:8" ht="24" customHeight="1">
      <c r="A14" s="158" t="s">
        <v>117</v>
      </c>
      <c r="B14" s="297">
        <v>46863</v>
      </c>
      <c r="C14" s="297"/>
      <c r="D14" s="297">
        <f>SUM(B14:C14)</f>
        <v>46863</v>
      </c>
      <c r="E14" s="158" t="s">
        <v>118</v>
      </c>
      <c r="F14" s="297"/>
      <c r="G14" s="297">
        <v>22000</v>
      </c>
      <c r="H14" s="297">
        <f>SUM(G14)</f>
        <v>22000</v>
      </c>
    </row>
    <row r="15" spans="1:8" ht="21.75" customHeight="1">
      <c r="A15" s="160" t="s">
        <v>119</v>
      </c>
      <c r="B15" s="297"/>
      <c r="C15" s="297"/>
      <c r="D15" s="297"/>
      <c r="E15" s="160" t="s">
        <v>323</v>
      </c>
      <c r="F15" s="297"/>
      <c r="G15" s="297">
        <v>0</v>
      </c>
      <c r="H15" s="297">
        <f>SUM(G15)</f>
        <v>0</v>
      </c>
    </row>
    <row r="16" spans="1:8" ht="25.5" customHeight="1">
      <c r="A16" s="161" t="s">
        <v>24</v>
      </c>
      <c r="B16" s="381">
        <f>SUM(B5:B15)</f>
        <v>597229</v>
      </c>
      <c r="C16" s="381">
        <f>SUM(C5:C15)</f>
        <v>0</v>
      </c>
      <c r="D16" s="381">
        <f>SUM(D14,D13,D5:D12)</f>
        <v>597229</v>
      </c>
      <c r="E16" s="161" t="s">
        <v>120</v>
      </c>
      <c r="F16" s="295">
        <f>SUM(F5:F15)</f>
        <v>577920</v>
      </c>
      <c r="G16" s="295">
        <f>SUM(G5:G15)</f>
        <v>65670</v>
      </c>
      <c r="H16" s="295">
        <f>SUM(H5:H15)</f>
        <v>643590</v>
      </c>
    </row>
    <row r="17" spans="1:8" ht="23.25" customHeight="1">
      <c r="A17" s="163" t="s">
        <v>145</v>
      </c>
      <c r="B17" s="715"/>
      <c r="C17" s="715"/>
      <c r="D17" s="715">
        <f>SUM(B17:C17)</f>
        <v>0</v>
      </c>
      <c r="E17" s="158" t="s">
        <v>315</v>
      </c>
      <c r="F17" s="297"/>
      <c r="G17" s="297"/>
      <c r="H17" s="297"/>
    </row>
    <row r="18" spans="1:8" ht="0.75" customHeight="1" hidden="1">
      <c r="A18" s="163"/>
      <c r="B18" s="716"/>
      <c r="C18" s="716"/>
      <c r="D18" s="716"/>
      <c r="E18" s="158" t="s">
        <v>121</v>
      </c>
      <c r="F18" s="297"/>
      <c r="G18" s="297"/>
      <c r="H18" s="297"/>
    </row>
    <row r="19" spans="1:8" ht="25.5" customHeight="1">
      <c r="A19" s="163" t="s">
        <v>146</v>
      </c>
      <c r="B19" s="297"/>
      <c r="C19" s="297"/>
      <c r="D19" s="297">
        <f>SUM(B19:C19)</f>
        <v>0</v>
      </c>
      <c r="E19" s="161" t="s">
        <v>123</v>
      </c>
      <c r="F19" s="295"/>
      <c r="G19" s="295">
        <f>SUM(G17:G18)</f>
        <v>0</v>
      </c>
      <c r="H19" s="295">
        <f>SUM(F19:G19)</f>
        <v>0</v>
      </c>
    </row>
    <row r="20" spans="1:8" ht="25.5" customHeight="1">
      <c r="A20" s="160" t="s">
        <v>372</v>
      </c>
      <c r="B20" s="298"/>
      <c r="C20" s="298"/>
      <c r="D20" s="298"/>
      <c r="E20" s="161"/>
      <c r="F20" s="295"/>
      <c r="G20" s="295"/>
      <c r="H20" s="295"/>
    </row>
    <row r="21" spans="1:8" ht="27.75" customHeight="1">
      <c r="A21" s="164" t="s">
        <v>122</v>
      </c>
      <c r="B21" s="295">
        <v>46361</v>
      </c>
      <c r="C21" s="295"/>
      <c r="D21" s="295">
        <f>SUM(B21:C21)</f>
        <v>46361</v>
      </c>
      <c r="E21" s="161" t="s">
        <v>143</v>
      </c>
      <c r="F21" s="295"/>
      <c r="G21" s="295"/>
      <c r="H21" s="295"/>
    </row>
    <row r="22" spans="1:8" ht="20.25" customHeight="1">
      <c r="A22" s="162" t="s">
        <v>124</v>
      </c>
      <c r="B22" s="295">
        <f>SUM(B21,B16)</f>
        <v>643590</v>
      </c>
      <c r="C22" s="295">
        <f>SUM(C16:C21)</f>
        <v>0</v>
      </c>
      <c r="D22" s="295">
        <f>SUM(D21,D16)</f>
        <v>643590</v>
      </c>
      <c r="E22" s="162" t="s">
        <v>125</v>
      </c>
      <c r="F22" s="295">
        <f>SUM(F21:F21,F16)</f>
        <v>577920</v>
      </c>
      <c r="G22" s="295">
        <f>SUM(G19,G16)</f>
        <v>65670</v>
      </c>
      <c r="H22" s="295">
        <f>SUM(H21,H16)</f>
        <v>643590</v>
      </c>
    </row>
  </sheetData>
  <sheetProtection/>
  <mergeCells count="7">
    <mergeCell ref="G1:H2"/>
    <mergeCell ref="A3:D3"/>
    <mergeCell ref="E3:H3"/>
    <mergeCell ref="B17:B18"/>
    <mergeCell ref="C17:C18"/>
    <mergeCell ref="D17:D18"/>
    <mergeCell ref="A1:F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PageLayoutView="0" workbookViewId="0" topLeftCell="A1">
      <selection activeCell="U33" sqref="U32:U33"/>
    </sheetView>
  </sheetViews>
  <sheetFormatPr defaultColWidth="9.00390625" defaultRowHeight="12.75"/>
  <cols>
    <col min="1" max="1" width="18.875" style="0" customWidth="1"/>
    <col min="2" max="2" width="8.125" style="294" customWidth="1"/>
    <col min="3" max="3" width="7.375" style="294" customWidth="1"/>
    <col min="4" max="4" width="7.625" style="294" customWidth="1"/>
    <col min="5" max="5" width="8.00390625" style="294" customWidth="1"/>
    <col min="6" max="7" width="7.375" style="294" customWidth="1"/>
    <col min="8" max="8" width="8.00390625" style="294" customWidth="1"/>
    <col min="9" max="9" width="8.25390625" style="294" customWidth="1"/>
    <col min="10" max="10" width="7.75390625" style="294" customWidth="1"/>
    <col min="11" max="11" width="8.125" style="294" customWidth="1"/>
    <col min="12" max="12" width="8.00390625" style="294" customWidth="1"/>
    <col min="13" max="13" width="8.375" style="294" customWidth="1"/>
    <col min="14" max="14" width="10.00390625" style="294" customWidth="1"/>
  </cols>
  <sheetData>
    <row r="1" spans="1:14" ht="12.75">
      <c r="A1" s="719" t="s">
        <v>401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20" t="s">
        <v>196</v>
      </c>
      <c r="N1" s="720"/>
    </row>
    <row r="2" spans="1:14" ht="12.75">
      <c r="A2" s="719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20"/>
      <c r="N2" s="720"/>
    </row>
    <row r="3" spans="1:14" ht="12.75">
      <c r="A3" s="719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20"/>
      <c r="N3" s="720"/>
    </row>
    <row r="5" spans="1:14" ht="12.75">
      <c r="A5" s="288" t="s">
        <v>197</v>
      </c>
      <c r="B5" s="295" t="s">
        <v>198</v>
      </c>
      <c r="C5" s="295" t="s">
        <v>199</v>
      </c>
      <c r="D5" s="295" t="s">
        <v>200</v>
      </c>
      <c r="E5" s="295" t="s">
        <v>201</v>
      </c>
      <c r="F5" s="295" t="s">
        <v>202</v>
      </c>
      <c r="G5" s="295" t="s">
        <v>203</v>
      </c>
      <c r="H5" s="295" t="s">
        <v>204</v>
      </c>
      <c r="I5" s="295" t="s">
        <v>205</v>
      </c>
      <c r="J5" s="295" t="s">
        <v>206</v>
      </c>
      <c r="K5" s="295" t="s">
        <v>207</v>
      </c>
      <c r="L5" s="295" t="s">
        <v>208</v>
      </c>
      <c r="M5" s="295" t="s">
        <v>209</v>
      </c>
      <c r="N5" s="295" t="s">
        <v>88</v>
      </c>
    </row>
    <row r="6" spans="1:14" ht="12.75">
      <c r="A6" s="288"/>
      <c r="B6" s="296"/>
      <c r="C6" s="297"/>
      <c r="D6" s="297"/>
      <c r="E6" s="297"/>
      <c r="F6" s="297"/>
      <c r="G6" s="297"/>
      <c r="H6" s="297"/>
      <c r="I6" s="297"/>
      <c r="J6" s="297"/>
      <c r="L6" s="297"/>
      <c r="M6" s="297"/>
      <c r="N6" s="297"/>
    </row>
    <row r="7" spans="1:14" ht="12.75">
      <c r="A7" s="159" t="s">
        <v>210</v>
      </c>
      <c r="B7" s="297">
        <v>2950</v>
      </c>
      <c r="C7" s="297">
        <v>2850</v>
      </c>
      <c r="D7" s="297">
        <v>2900</v>
      </c>
      <c r="E7" s="297">
        <v>2870</v>
      </c>
      <c r="F7" s="297">
        <v>3025</v>
      </c>
      <c r="G7" s="297">
        <v>2995</v>
      </c>
      <c r="H7" s="297">
        <v>1410</v>
      </c>
      <c r="I7" s="297">
        <v>840</v>
      </c>
      <c r="J7" s="297">
        <v>3210</v>
      </c>
      <c r="K7" s="297">
        <v>2890</v>
      </c>
      <c r="L7" s="297">
        <v>2590</v>
      </c>
      <c r="M7" s="297">
        <v>2560</v>
      </c>
      <c r="N7" s="297">
        <f>SUM(B7:M7)</f>
        <v>31090</v>
      </c>
    </row>
    <row r="8" spans="1:14" ht="12.75">
      <c r="A8" s="159" t="s">
        <v>211</v>
      </c>
      <c r="B8" s="297"/>
      <c r="C8" s="297"/>
      <c r="D8" s="297">
        <v>29110</v>
      </c>
      <c r="E8" s="297">
        <v>13865</v>
      </c>
      <c r="F8" s="297">
        <v>4871</v>
      </c>
      <c r="G8" s="297">
        <v>3417</v>
      </c>
      <c r="H8" s="297"/>
      <c r="I8" s="297"/>
      <c r="J8" s="297">
        <v>28317</v>
      </c>
      <c r="K8" s="297">
        <v>12065</v>
      </c>
      <c r="L8" s="297">
        <v>3200</v>
      </c>
      <c r="M8" s="297">
        <v>9470</v>
      </c>
      <c r="N8" s="297">
        <f>SUM(D8:M8)</f>
        <v>104315</v>
      </c>
    </row>
    <row r="9" spans="1:14" ht="12.75">
      <c r="A9" s="159" t="s">
        <v>212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>
        <f aca="true" t="shared" si="0" ref="N9:N16">SUM(B9:M9)</f>
        <v>0</v>
      </c>
    </row>
    <row r="10" spans="1:16" ht="12.75">
      <c r="A10" s="159" t="s">
        <v>107</v>
      </c>
      <c r="B10" s="297">
        <v>1410</v>
      </c>
      <c r="C10" s="297">
        <v>1410</v>
      </c>
      <c r="D10" s="297">
        <v>1620</v>
      </c>
      <c r="E10" s="297">
        <v>1650</v>
      </c>
      <c r="F10" s="297">
        <v>1560</v>
      </c>
      <c r="G10" s="297">
        <v>1570</v>
      </c>
      <c r="H10" s="297">
        <v>1090</v>
      </c>
      <c r="I10" s="297">
        <v>1125</v>
      </c>
      <c r="J10" s="297">
        <v>1100</v>
      </c>
      <c r="K10" s="297">
        <v>1550</v>
      </c>
      <c r="L10" s="297">
        <v>1460</v>
      </c>
      <c r="M10" s="297">
        <v>1390</v>
      </c>
      <c r="N10" s="297">
        <f t="shared" si="0"/>
        <v>16935</v>
      </c>
      <c r="O10" s="290"/>
      <c r="P10" s="1"/>
    </row>
    <row r="11" spans="1:16" ht="12.75">
      <c r="A11" s="159" t="s">
        <v>213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>
        <f t="shared" si="0"/>
        <v>0</v>
      </c>
      <c r="P11" s="1"/>
    </row>
    <row r="12" spans="1:14" ht="12.75">
      <c r="A12" s="159" t="s">
        <v>214</v>
      </c>
      <c r="B12" s="297">
        <v>32752</v>
      </c>
      <c r="C12" s="297">
        <v>32752</v>
      </c>
      <c r="D12" s="297">
        <v>32752</v>
      </c>
      <c r="E12" s="297">
        <v>32752</v>
      </c>
      <c r="F12" s="297">
        <v>35253</v>
      </c>
      <c r="G12" s="297">
        <v>32752</v>
      </c>
      <c r="H12" s="297">
        <v>32752</v>
      </c>
      <c r="I12" s="297">
        <v>32752</v>
      </c>
      <c r="J12" s="297">
        <v>35253</v>
      </c>
      <c r="K12" s="297">
        <v>32752</v>
      </c>
      <c r="L12" s="297">
        <v>32752</v>
      </c>
      <c r="M12" s="297">
        <v>32752</v>
      </c>
      <c r="N12" s="297">
        <f t="shared" si="0"/>
        <v>398026</v>
      </c>
    </row>
    <row r="13" spans="1:14" ht="12.75">
      <c r="A13" s="159" t="s">
        <v>215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297">
        <f t="shared" si="0"/>
        <v>0</v>
      </c>
    </row>
    <row r="14" spans="1:14" ht="12.75">
      <c r="A14" s="159" t="s">
        <v>216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>
        <f t="shared" si="0"/>
        <v>0</v>
      </c>
    </row>
    <row r="15" spans="1:16" ht="12.75">
      <c r="A15" s="159" t="s">
        <v>217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>
        <f t="shared" si="0"/>
        <v>0</v>
      </c>
      <c r="P15" s="297"/>
    </row>
    <row r="16" spans="1:14" ht="12.75">
      <c r="A16" s="159" t="s">
        <v>234</v>
      </c>
      <c r="B16" s="297">
        <v>3908</v>
      </c>
      <c r="C16" s="297">
        <v>3905</v>
      </c>
      <c r="D16" s="297">
        <v>3905</v>
      </c>
      <c r="E16" s="297">
        <v>3905</v>
      </c>
      <c r="F16" s="297">
        <v>3905</v>
      </c>
      <c r="G16" s="297">
        <v>3905</v>
      </c>
      <c r="H16" s="297">
        <v>3905</v>
      </c>
      <c r="I16" s="297">
        <v>3905</v>
      </c>
      <c r="J16" s="297">
        <v>3905</v>
      </c>
      <c r="K16" s="297">
        <v>3905</v>
      </c>
      <c r="L16" s="297">
        <v>3905</v>
      </c>
      <c r="M16" s="297">
        <v>3905</v>
      </c>
      <c r="N16" s="297">
        <f t="shared" si="0"/>
        <v>46863</v>
      </c>
    </row>
    <row r="17" spans="1:14" ht="12.75">
      <c r="A17" s="159" t="s">
        <v>235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</row>
    <row r="18" spans="1:14" ht="12.75">
      <c r="A18" s="210" t="s">
        <v>218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</row>
    <row r="19" spans="1:14" ht="12.75">
      <c r="A19" s="210" t="s">
        <v>219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>
        <f>SUM(B19:M19)</f>
        <v>0</v>
      </c>
    </row>
    <row r="20" spans="1:14" ht="12.75">
      <c r="A20" s="575" t="s">
        <v>220</v>
      </c>
      <c r="B20" s="576">
        <v>17881</v>
      </c>
      <c r="C20" s="576">
        <v>12074</v>
      </c>
      <c r="D20" s="576">
        <v>-21941</v>
      </c>
      <c r="E20" s="576">
        <v>263</v>
      </c>
      <c r="F20" s="576">
        <v>27905</v>
      </c>
      <c r="G20" s="576">
        <v>13783</v>
      </c>
      <c r="H20" s="576">
        <v>9298</v>
      </c>
      <c r="I20" s="576">
        <v>11649</v>
      </c>
      <c r="J20" s="576">
        <v>-24277</v>
      </c>
      <c r="K20" s="576">
        <v>-2358</v>
      </c>
      <c r="L20" s="576">
        <v>7041</v>
      </c>
      <c r="M20" s="576">
        <v>-4957</v>
      </c>
      <c r="N20" s="576">
        <f>SUM(B20:M20)</f>
        <v>46361</v>
      </c>
    </row>
    <row r="21" spans="1:14" ht="13.5" thickBot="1">
      <c r="A21" s="291" t="s">
        <v>88</v>
      </c>
      <c r="B21" s="299">
        <f>SUM(B7:B20)</f>
        <v>58901</v>
      </c>
      <c r="C21" s="299">
        <f>SUM(C7:C20)</f>
        <v>52991</v>
      </c>
      <c r="D21" s="299">
        <f>SUM(D6:D20)</f>
        <v>48346</v>
      </c>
      <c r="E21" s="299">
        <f>SUM(E7:E20)</f>
        <v>55305</v>
      </c>
      <c r="F21" s="299">
        <f>SUM(F7:F20)</f>
        <v>76519</v>
      </c>
      <c r="G21" s="299">
        <f>SUM(G7:G20)</f>
        <v>58422</v>
      </c>
      <c r="H21" s="299">
        <f>SUM(H7:H20)</f>
        <v>48455</v>
      </c>
      <c r="I21" s="299">
        <f>SUM(I7:I20)</f>
        <v>50271</v>
      </c>
      <c r="J21" s="299">
        <f>SUM(J6:J20)</f>
        <v>47508</v>
      </c>
      <c r="K21" s="299">
        <f>SUM(K7:K20)</f>
        <v>50804</v>
      </c>
      <c r="L21" s="299">
        <f>SUM(L7:L20)</f>
        <v>50948</v>
      </c>
      <c r="M21" s="299">
        <f>SUM(M7:M20)</f>
        <v>45120</v>
      </c>
      <c r="N21" s="299">
        <f>SUM(N20,N19:R19,N17,N18,N16,N15,N14,N13,N12,N11,N10,N9,N8,N7)</f>
        <v>643590</v>
      </c>
    </row>
    <row r="22" spans="1:14" ht="12.75">
      <c r="A22" s="292" t="s">
        <v>221</v>
      </c>
      <c r="B22" s="295" t="s">
        <v>198</v>
      </c>
      <c r="C22" s="295" t="s">
        <v>199</v>
      </c>
      <c r="D22" s="295" t="s">
        <v>200</v>
      </c>
      <c r="E22" s="295" t="s">
        <v>201</v>
      </c>
      <c r="F22" s="295" t="s">
        <v>202</v>
      </c>
      <c r="G22" s="295" t="s">
        <v>203</v>
      </c>
      <c r="H22" s="295" t="s">
        <v>204</v>
      </c>
      <c r="I22" s="295" t="s">
        <v>205</v>
      </c>
      <c r="J22" s="295" t="s">
        <v>206</v>
      </c>
      <c r="K22" s="295" t="s">
        <v>207</v>
      </c>
      <c r="L22" s="295" t="s">
        <v>208</v>
      </c>
      <c r="M22" s="295" t="s">
        <v>209</v>
      </c>
      <c r="N22" s="295" t="s">
        <v>88</v>
      </c>
    </row>
    <row r="23" spans="1:14" ht="12.75">
      <c r="A23" s="289"/>
      <c r="B23" s="296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</row>
    <row r="24" spans="1:16" ht="12.75">
      <c r="A24" s="159" t="s">
        <v>222</v>
      </c>
      <c r="B24" s="297">
        <v>26652</v>
      </c>
      <c r="C24" s="297">
        <v>25846</v>
      </c>
      <c r="D24" s="297">
        <v>26252</v>
      </c>
      <c r="E24" s="297">
        <v>26252</v>
      </c>
      <c r="F24" s="297">
        <v>26252</v>
      </c>
      <c r="G24" s="297">
        <v>26252</v>
      </c>
      <c r="H24" s="297">
        <v>26252</v>
      </c>
      <c r="I24" s="297">
        <v>26252</v>
      </c>
      <c r="J24" s="297">
        <v>26252</v>
      </c>
      <c r="K24" s="297">
        <v>26252</v>
      </c>
      <c r="L24" s="297">
        <v>26252</v>
      </c>
      <c r="M24" s="297">
        <v>26252</v>
      </c>
      <c r="N24" s="297">
        <f>SUM(B24:M24)</f>
        <v>315018</v>
      </c>
      <c r="P24" s="1"/>
    </row>
    <row r="25" spans="1:16" ht="12.75">
      <c r="A25" s="159" t="s">
        <v>223</v>
      </c>
      <c r="B25" s="297">
        <v>4322</v>
      </c>
      <c r="C25" s="297">
        <v>4543</v>
      </c>
      <c r="D25" s="297">
        <v>4122</v>
      </c>
      <c r="E25" s="297">
        <v>4122</v>
      </c>
      <c r="F25" s="297">
        <v>4122</v>
      </c>
      <c r="G25" s="297">
        <v>4122</v>
      </c>
      <c r="H25" s="297">
        <v>4122</v>
      </c>
      <c r="I25" s="297">
        <v>4136</v>
      </c>
      <c r="J25" s="297">
        <v>3980</v>
      </c>
      <c r="K25" s="297">
        <v>3980</v>
      </c>
      <c r="L25" s="297">
        <v>3980</v>
      </c>
      <c r="M25" s="297">
        <v>3980</v>
      </c>
      <c r="N25" s="297">
        <f>SUM(B25:M25)</f>
        <v>49531</v>
      </c>
      <c r="P25" s="1"/>
    </row>
    <row r="26" spans="1:16" ht="12.75">
      <c r="A26" s="159" t="s">
        <v>224</v>
      </c>
      <c r="B26" s="297">
        <v>25246</v>
      </c>
      <c r="C26" s="297">
        <v>12246</v>
      </c>
      <c r="D26" s="297">
        <v>14946</v>
      </c>
      <c r="E26" s="297">
        <v>16750</v>
      </c>
      <c r="F26" s="297">
        <v>18000</v>
      </c>
      <c r="G26" s="297">
        <v>12852</v>
      </c>
      <c r="H26" s="297">
        <v>15500</v>
      </c>
      <c r="I26" s="297">
        <v>11800</v>
      </c>
      <c r="J26" s="297">
        <v>13415</v>
      </c>
      <c r="K26" s="297">
        <v>15146</v>
      </c>
      <c r="L26" s="297">
        <v>11628</v>
      </c>
      <c r="M26" s="297">
        <v>11200</v>
      </c>
      <c r="N26" s="297">
        <f>SUM(B26:M26)</f>
        <v>178729</v>
      </c>
      <c r="O26" s="290"/>
      <c r="P26" s="1"/>
    </row>
    <row r="27" spans="1:16" ht="12.75">
      <c r="A27" s="159" t="s">
        <v>225</v>
      </c>
      <c r="B27" s="297">
        <v>1206</v>
      </c>
      <c r="C27" s="297">
        <v>1206</v>
      </c>
      <c r="D27" s="297">
        <v>1206</v>
      </c>
      <c r="E27" s="297">
        <v>1206</v>
      </c>
      <c r="F27" s="297">
        <v>1206</v>
      </c>
      <c r="G27" s="297">
        <v>1206</v>
      </c>
      <c r="H27" s="297">
        <v>1206</v>
      </c>
      <c r="I27" s="297">
        <v>1206</v>
      </c>
      <c r="J27" s="297">
        <v>1206</v>
      </c>
      <c r="K27" s="297">
        <v>1206</v>
      </c>
      <c r="L27" s="297">
        <v>1206</v>
      </c>
      <c r="M27" s="297">
        <v>1203</v>
      </c>
      <c r="N27" s="297">
        <f>SUM(B27:M27)</f>
        <v>14469</v>
      </c>
      <c r="P27" s="1"/>
    </row>
    <row r="28" spans="1:16" ht="12.75">
      <c r="A28" s="159" t="s">
        <v>226</v>
      </c>
      <c r="B28" s="297">
        <v>1275</v>
      </c>
      <c r="C28" s="297">
        <v>1650</v>
      </c>
      <c r="D28" s="297">
        <v>1520</v>
      </c>
      <c r="E28" s="297">
        <v>1475</v>
      </c>
      <c r="F28" s="297">
        <v>1439</v>
      </c>
      <c r="G28" s="297">
        <v>990</v>
      </c>
      <c r="H28" s="297">
        <v>805</v>
      </c>
      <c r="I28" s="297">
        <v>877</v>
      </c>
      <c r="J28" s="297">
        <v>2655</v>
      </c>
      <c r="K28" s="297">
        <v>2220</v>
      </c>
      <c r="L28" s="297">
        <v>2782</v>
      </c>
      <c r="M28" s="297">
        <v>2485</v>
      </c>
      <c r="N28" s="297">
        <f>SUM(B28:M28)</f>
        <v>20173</v>
      </c>
      <c r="P28" s="1"/>
    </row>
    <row r="29" spans="1:16" ht="12.75">
      <c r="A29" s="159" t="s">
        <v>236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>
        <f>SUM(C29:M29)</f>
        <v>0</v>
      </c>
      <c r="P29" s="1"/>
    </row>
    <row r="30" spans="1:16" ht="12.75">
      <c r="A30" s="159" t="s">
        <v>227</v>
      </c>
      <c r="B30" s="297"/>
      <c r="C30" s="297"/>
      <c r="D30" s="297"/>
      <c r="E30" s="297"/>
      <c r="F30" s="297">
        <v>20000</v>
      </c>
      <c r="G30" s="297">
        <v>1000</v>
      </c>
      <c r="H30" s="297"/>
      <c r="I30" s="297">
        <v>1000</v>
      </c>
      <c r="J30" s="297"/>
      <c r="K30" s="297"/>
      <c r="L30" s="297"/>
      <c r="M30" s="297"/>
      <c r="N30" s="297">
        <f>SUM(B30:M30)</f>
        <v>22000</v>
      </c>
      <c r="P30" s="1"/>
    </row>
    <row r="31" spans="1:16" ht="12.75">
      <c r="A31" s="159" t="s">
        <v>228</v>
      </c>
      <c r="B31" s="297">
        <v>200</v>
      </c>
      <c r="C31" s="297">
        <v>7500</v>
      </c>
      <c r="D31" s="297">
        <v>300</v>
      </c>
      <c r="E31" s="297">
        <v>5500</v>
      </c>
      <c r="F31" s="297">
        <v>5500</v>
      </c>
      <c r="G31" s="297">
        <v>12000</v>
      </c>
      <c r="H31" s="297">
        <v>570</v>
      </c>
      <c r="I31" s="297">
        <v>5000</v>
      </c>
      <c r="J31" s="297"/>
      <c r="K31" s="297">
        <v>2000</v>
      </c>
      <c r="L31" s="297">
        <v>5100</v>
      </c>
      <c r="M31" s="297"/>
      <c r="N31" s="297">
        <f>SUM(B31:M31)</f>
        <v>43670</v>
      </c>
      <c r="P31" s="1"/>
    </row>
    <row r="32" spans="1:14" ht="12.75">
      <c r="A32" s="159" t="s">
        <v>229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>
        <f>SUM(B32:M32)</f>
        <v>0</v>
      </c>
    </row>
    <row r="33" spans="1:14" ht="12.75">
      <c r="A33" s="159" t="s">
        <v>230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>
        <f>SUM(B33:M33)</f>
        <v>0</v>
      </c>
    </row>
    <row r="34" spans="1:14" ht="12.75">
      <c r="A34" s="159" t="s">
        <v>231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>
        <f>SUM(B34:M34)</f>
        <v>0</v>
      </c>
    </row>
    <row r="35" spans="1:15" ht="12.75">
      <c r="A35" s="210" t="s">
        <v>237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7">
        <f>SUM(C35:M35)</f>
        <v>0</v>
      </c>
      <c r="O35" s="294"/>
    </row>
    <row r="36" spans="1:14" s="293" customFormat="1" ht="13.5" thickBot="1">
      <c r="A36" s="291" t="s">
        <v>88</v>
      </c>
      <c r="B36" s="299">
        <f aca="true" t="shared" si="1" ref="B36:G36">SUM(B24:B35)</f>
        <v>58901</v>
      </c>
      <c r="C36" s="299">
        <f t="shared" si="1"/>
        <v>52991</v>
      </c>
      <c r="D36" s="299">
        <f t="shared" si="1"/>
        <v>48346</v>
      </c>
      <c r="E36" s="299">
        <f t="shared" si="1"/>
        <v>55305</v>
      </c>
      <c r="F36" s="299">
        <f t="shared" si="1"/>
        <v>76519</v>
      </c>
      <c r="G36" s="299">
        <f t="shared" si="1"/>
        <v>58422</v>
      </c>
      <c r="H36" s="299">
        <f>SUM(H24:H32)</f>
        <v>48455</v>
      </c>
      <c r="I36" s="299">
        <f>SUM(I24:I32)</f>
        <v>50271</v>
      </c>
      <c r="J36" s="299">
        <f>SUM(J23:J35)</f>
        <v>47508</v>
      </c>
      <c r="K36" s="299">
        <f>SUM(K23:K35)</f>
        <v>50804</v>
      </c>
      <c r="L36" s="299">
        <f>SUM(L24:L32)</f>
        <v>50948</v>
      </c>
      <c r="M36" s="299">
        <f>SUM(M24:M34)</f>
        <v>45120</v>
      </c>
      <c r="N36" s="299">
        <f>SUM(N24:N35)</f>
        <v>643590</v>
      </c>
    </row>
    <row r="40" spans="8:24" ht="12.75">
      <c r="H40" s="301"/>
      <c r="I40" s="301"/>
      <c r="J40" s="301"/>
      <c r="K40" s="301"/>
      <c r="L40" s="301"/>
      <c r="M40" s="301"/>
      <c r="N40" s="30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8:24" ht="12.75">
      <c r="H41" s="301"/>
      <c r="I41" s="301"/>
      <c r="J41" s="301"/>
      <c r="K41" s="301"/>
      <c r="L41" s="301"/>
      <c r="M41" s="301"/>
      <c r="N41" s="30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8:24" ht="12.75">
      <c r="H42" s="301"/>
      <c r="I42" s="301"/>
      <c r="J42" s="301"/>
      <c r="K42" s="301"/>
      <c r="L42" s="301"/>
      <c r="M42" s="301"/>
      <c r="N42" s="30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8:24" ht="12.75">
      <c r="H43" s="301"/>
      <c r="I43" s="301"/>
      <c r="J43" s="301"/>
      <c r="K43" s="301"/>
      <c r="L43" s="301"/>
      <c r="M43" s="301"/>
      <c r="N43" s="30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8:24" ht="12.75">
      <c r="H44" s="301"/>
      <c r="I44" s="301"/>
      <c r="J44" s="301"/>
      <c r="K44" s="301"/>
      <c r="L44" s="301"/>
      <c r="M44" s="301"/>
      <c r="N44" s="30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8:24" ht="12.75">
      <c r="H45" s="301"/>
      <c r="I45" s="301"/>
      <c r="J45" s="301"/>
      <c r="K45" s="301"/>
      <c r="L45" s="301"/>
      <c r="M45" s="301"/>
      <c r="N45" s="30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8:24" ht="12.75">
      <c r="H46" s="301"/>
      <c r="I46" s="301"/>
      <c r="J46" s="301"/>
      <c r="K46" s="301"/>
      <c r="L46" s="301"/>
      <c r="M46" s="301"/>
      <c r="N46" s="30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8:24" ht="12.75">
      <c r="H47" s="301"/>
      <c r="I47" s="301"/>
      <c r="J47" s="301"/>
      <c r="K47" s="301"/>
      <c r="L47" s="301"/>
      <c r="M47" s="301"/>
      <c r="N47" s="30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8:24" ht="12.75">
      <c r="H48" s="301"/>
      <c r="I48" s="301"/>
      <c r="J48" s="301"/>
      <c r="K48" s="301"/>
      <c r="L48" s="301"/>
      <c r="M48" s="301"/>
      <c r="N48" s="30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8:24" ht="12.75">
      <c r="H49" s="301"/>
      <c r="I49" s="301"/>
      <c r="J49" s="301"/>
      <c r="K49" s="301"/>
      <c r="L49" s="301"/>
      <c r="M49" s="301"/>
      <c r="N49" s="30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ht="12.75">
      <c r="H50" s="301"/>
      <c r="I50" s="301"/>
      <c r="J50" s="301"/>
      <c r="K50" s="301"/>
      <c r="L50" s="301"/>
      <c r="M50" s="301"/>
      <c r="N50" s="30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ht="12.75">
      <c r="H51" s="301"/>
      <c r="I51" s="301"/>
      <c r="J51" s="301"/>
      <c r="K51" s="301"/>
      <c r="L51" s="301"/>
      <c r="M51" s="301"/>
      <c r="N51" s="30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ht="12.75">
      <c r="H52" s="301"/>
      <c r="I52" s="301"/>
      <c r="J52" s="301"/>
      <c r="K52" s="301"/>
      <c r="L52" s="301"/>
      <c r="M52" s="301"/>
      <c r="N52" s="30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ht="12.75">
      <c r="H53" s="301"/>
      <c r="I53" s="301"/>
      <c r="J53" s="301"/>
      <c r="K53" s="301"/>
      <c r="L53" s="301"/>
      <c r="M53" s="301"/>
      <c r="N53" s="30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">
    <mergeCell ref="A1:L3"/>
    <mergeCell ref="M1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User_13</dc:creator>
  <cp:keywords/>
  <dc:description/>
  <cp:lastModifiedBy>Titkar</cp:lastModifiedBy>
  <cp:lastPrinted>2021-02-11T11:09:00Z</cp:lastPrinted>
  <dcterms:created xsi:type="dcterms:W3CDTF">2004-02-16T13:35:44Z</dcterms:created>
  <dcterms:modified xsi:type="dcterms:W3CDTF">2021-02-15T07:33:23Z</dcterms:modified>
  <cp:category/>
  <cp:version/>
  <cp:contentType/>
  <cp:contentStatus/>
</cp:coreProperties>
</file>